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ハードその１\県柔道専門部\委員長関係\令和４年度\関東大会実行委員会\R4申し込みデータ\"/>
    </mc:Choice>
  </mc:AlternateContent>
  <xr:revisionPtr revIDLastSave="0" documentId="13_ncr:1_{80D5099C-7CD2-4ED5-B705-3DC2119827BE}" xr6:coauthVersionLast="36" xr6:coauthVersionMax="36" xr10:uidLastSave="{00000000-0000-0000-0000-000000000000}"/>
  <bookViews>
    <workbookView showSheetTabs="0" xWindow="-105" yWindow="-105" windowWidth="23250" windowHeight="12570" tabRatio="876" firstSheet="14" xr2:uid="{00000000-000D-0000-FFFF-FFFF00000000}"/>
  </bookViews>
  <sheets>
    <sheet name="Top" sheetId="1" r:id="rId1"/>
    <sheet name="①基本情報" sheetId="2" r:id="rId2"/>
    <sheet name="②男入力" sheetId="5" r:id="rId3"/>
    <sheet name="③女入力" sheetId="6" r:id="rId4"/>
    <sheet name="④外字" sheetId="3" r:id="rId5"/>
    <sheet name="⑤-1全国男選択" sheetId="24" r:id="rId6"/>
    <sheet name="⑤-2関東男選択" sheetId="38" r:id="rId7"/>
    <sheet name="⑥-1全国女選択" sheetId="25" r:id="rId8"/>
    <sheet name="⑥-2関東女選択" sheetId="39" r:id="rId9"/>
    <sheet name="⑦日付" sheetId="4" r:id="rId10"/>
    <sheet name="⑧-1-1全国女団印刷(様式1)" sheetId="28" r:id="rId11"/>
    <sheet name="⑧-1-2全国男団印刷(様式2)" sheetId="23" r:id="rId12"/>
    <sheet name="⑧-1-3全国女個印刷(様式3)" sheetId="29" r:id="rId13"/>
    <sheet name="⑧-1-4全国男個印刷(様式4)" sheetId="27" r:id="rId14"/>
    <sheet name="⑧-2-1関東男団印刷" sheetId="32" r:id="rId15"/>
    <sheet name="⑧-2-2関東女団印刷" sheetId="34" r:id="rId16"/>
    <sheet name="⑧-2-3関東男個印刷" sheetId="33" r:id="rId17"/>
    <sheet name="⑧-2-4関東女個印刷" sheetId="35" r:id="rId18"/>
    <sheet name="⑨-1委員長集約(参加費)" sheetId="19" r:id="rId19"/>
    <sheet name="⑨-2委員長集約(団体)全中" sheetId="13" r:id="rId20"/>
    <sheet name="⑨-2委員長集約(団体)関東" sheetId="40" r:id="rId21"/>
    <sheet name="⑨-3委員長集約(個人)全中" sheetId="26" r:id="rId22"/>
    <sheet name="⑨-3委員長集約(個人)関東" sheetId="37" r:id="rId23"/>
    <sheet name="⑨-4領収書" sheetId="36" r:id="rId24"/>
  </sheets>
  <definedNames>
    <definedName name="_xlnm.Print_Area" localSheetId="4">④外字!$A$3:$BF$21</definedName>
    <definedName name="_xlnm.Print_Area" localSheetId="10">'⑧-1-1全国女団印刷(様式1)'!$A$3:$AM$52</definedName>
    <definedName name="_xlnm.Print_Area" localSheetId="11">'⑧-1-2全国男団印刷(様式2)'!$A$3:$AM$52</definedName>
    <definedName name="_xlnm.Print_Area" localSheetId="12">'⑧-1-3全国女個印刷(様式3)'!$A$3:$AM$52</definedName>
    <definedName name="_xlnm.Print_Area" localSheetId="13">'⑧-1-4全国男個印刷(様式4)'!$A$3:$AM$52</definedName>
    <definedName name="_xlnm.Print_Area" localSheetId="14">'⑧-2-1関東男団印刷'!$A$3:$AI$40</definedName>
    <definedName name="_xlnm.Print_Area" localSheetId="15">'⑧-2-2関東女団印刷'!$A$3:$AI$37</definedName>
    <definedName name="_xlnm.Print_Area" localSheetId="16">'⑧-2-3関東男個印刷'!$A$3:$AI$116</definedName>
    <definedName name="_xlnm.Print_Area" localSheetId="17">'⑧-2-4関東女個印刷'!$A$3:$AI$78</definedName>
    <definedName name="_xlnm.Print_Area" localSheetId="18">'⑨-1委員長集約(参加費)'!$A$4:$F$4</definedName>
    <definedName name="_xlnm.Print_Area" localSheetId="20">'⑨-2委員長集約(団体)関東'!$A$2:$BP$10</definedName>
    <definedName name="_xlnm.Print_Area" localSheetId="19">'⑨-2委員長集約(団体)全中'!$A$2:$CD$10</definedName>
    <definedName name="_xlnm.Print_Area" localSheetId="22">'⑨-3委員長集約(個人)関東'!$B$2:$T$48</definedName>
    <definedName name="_xlnm.Print_Area" localSheetId="21">'⑨-3委員長集約(個人)全中'!$B$2:$X$48</definedName>
    <definedName name="_xlnm.Print_Area" localSheetId="23">'⑨-4領収書'!$A$2:$E$29</definedName>
    <definedName name="_xlnm.Print_Titles" localSheetId="18">'⑨-1委員長集約(参加費)'!$3:$3</definedName>
    <definedName name="Z_5D963F3A_B207_4215_A36A_BBA0BD90DFE4_.wvu.Cols" localSheetId="2" hidden="1">②男入力!$C:$C</definedName>
    <definedName name="Z_5D963F3A_B207_4215_A36A_BBA0BD90DFE4_.wvu.Cols" localSheetId="3" hidden="1">③女入力!$C:$C</definedName>
    <definedName name="Z_5D963F3A_B207_4215_A36A_BBA0BD90DFE4_.wvu.Cols" localSheetId="9" hidden="1">⑦日付!$AO:$AO</definedName>
    <definedName name="Z_5D963F3A_B207_4215_A36A_BBA0BD90DFE4_.wvu.Cols" localSheetId="22" hidden="1">'⑨-3委員長集約(個人)関東'!#REF!</definedName>
    <definedName name="Z_5D963F3A_B207_4215_A36A_BBA0BD90DFE4_.wvu.Cols" localSheetId="21" hidden="1">'⑨-3委員長集約(個人)全中'!#REF!</definedName>
    <definedName name="Z_5D963F3A_B207_4215_A36A_BBA0BD90DFE4_.wvu.Cols" localSheetId="0" hidden="1">Top!$N:$N</definedName>
    <definedName name="Z_5D963F3A_B207_4215_A36A_BBA0BD90DFE4_.wvu.PrintArea" localSheetId="4" hidden="1">④外字!$A$3:$BF$21</definedName>
    <definedName name="Z_5D963F3A_B207_4215_A36A_BBA0BD90DFE4_.wvu.PrintArea" localSheetId="14" hidden="1">'⑧-2-1関東男団印刷'!$A$3:$AI$40</definedName>
    <definedName name="Z_5D963F3A_B207_4215_A36A_BBA0BD90DFE4_.wvu.PrintArea" localSheetId="15" hidden="1">'⑧-2-2関東女団印刷'!$A$3:$AI$37</definedName>
    <definedName name="Z_5D963F3A_B207_4215_A36A_BBA0BD90DFE4_.wvu.PrintArea" localSheetId="16" hidden="1">'⑧-2-3関東男個印刷'!$A$3:$AI$40</definedName>
    <definedName name="Z_5D963F3A_B207_4215_A36A_BBA0BD90DFE4_.wvu.PrintArea" localSheetId="17" hidden="1">'⑧-2-4関東女個印刷'!$A$3:$AI$40</definedName>
    <definedName name="Z_5D963F3A_B207_4215_A36A_BBA0BD90DFE4_.wvu.PrintArea" localSheetId="20" hidden="1">'⑨-2委員長集約(団体)関東'!$A$2:$BP$10</definedName>
    <definedName name="Z_5D963F3A_B207_4215_A36A_BBA0BD90DFE4_.wvu.PrintArea" localSheetId="19" hidden="1">'⑨-2委員長集約(団体)全中'!$A$2:$BP$10</definedName>
    <definedName name="Z_5D963F3A_B207_4215_A36A_BBA0BD90DFE4_.wvu.PrintArea" localSheetId="22" hidden="1">'⑨-3委員長集約(個人)関東'!$B$2:$T$48</definedName>
    <definedName name="Z_5D963F3A_B207_4215_A36A_BBA0BD90DFE4_.wvu.PrintArea" localSheetId="21" hidden="1">'⑨-3委員長集約(個人)全中'!$B$2:$S$48</definedName>
  </definedNames>
  <calcPr calcId="191029" iterate="1" iterateCount="1"/>
  <customWorkbookViews>
    <customWorkbookView name="Windows User - 個人用ビュー" guid="{5D963F3A-B207-4215-A36A-BBA0BD90DFE4}" mergeInterval="0" personalView="1" maximized="1" xWindow="-8" yWindow="-8" windowWidth="1382" windowHeight="744" tabRatio="876" activeSheetId="1"/>
  </customWorkbookViews>
</workbook>
</file>

<file path=xl/calcChain.xml><?xml version="1.0" encoding="utf-8"?>
<calcChain xmlns="http://schemas.openxmlformats.org/spreadsheetml/2006/main">
  <c r="AH22" i="32" l="1"/>
  <c r="AI22" i="32" s="1"/>
  <c r="AH23" i="32"/>
  <c r="AI23" i="32" s="1"/>
  <c r="AH24" i="32"/>
  <c r="AI24" i="32" s="1"/>
  <c r="AH25" i="32"/>
  <c r="AI25" i="32" s="1"/>
  <c r="AH26" i="32"/>
  <c r="AI26" i="32" s="1"/>
  <c r="AH27" i="32"/>
  <c r="AI27" i="32" s="1"/>
  <c r="A34" i="37" l="1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33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5" i="37"/>
  <c r="AK11" i="13" l="1"/>
  <c r="AL10" i="13" s="1"/>
  <c r="AC11" i="13"/>
  <c r="AD10" i="13" s="1"/>
  <c r="U11" i="13"/>
  <c r="Z10" i="13" s="1"/>
  <c r="M11" i="13"/>
  <c r="R10" i="13" s="1"/>
  <c r="AI10" i="13"/>
  <c r="AF10" i="13"/>
  <c r="AE10" i="13"/>
  <c r="AB10" i="13"/>
  <c r="X10" i="13"/>
  <c r="W10" i="13"/>
  <c r="V10" i="13"/>
  <c r="U10" i="13"/>
  <c r="T10" i="13"/>
  <c r="S10" i="13"/>
  <c r="Q10" i="13"/>
  <c r="P10" i="13"/>
  <c r="O10" i="13"/>
  <c r="N10" i="13"/>
  <c r="M10" i="13"/>
  <c r="BI6" i="13"/>
  <c r="BN5" i="13" s="1"/>
  <c r="BA6" i="13"/>
  <c r="BH5" i="13" s="1"/>
  <c r="AS6" i="13"/>
  <c r="AX5" i="13" s="1"/>
  <c r="AK6" i="13"/>
  <c r="AC6" i="13"/>
  <c r="U6" i="13"/>
  <c r="V5" i="13" s="1"/>
  <c r="M6" i="13"/>
  <c r="P5" i="13" s="1"/>
  <c r="BD5" i="13"/>
  <c r="BC5" i="13"/>
  <c r="BB5" i="13"/>
  <c r="BA5" i="13"/>
  <c r="AZ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S5" i="13"/>
  <c r="R5" i="13"/>
  <c r="Q5" i="13"/>
  <c r="AK11" i="40"/>
  <c r="AL10" i="40" s="1"/>
  <c r="AC11" i="40"/>
  <c r="AD10" i="40" s="1"/>
  <c r="U11" i="40"/>
  <c r="V10" i="40" s="1"/>
  <c r="M11" i="40"/>
  <c r="N10" i="40" s="1"/>
  <c r="AM10" i="40"/>
  <c r="X10" i="40"/>
  <c r="W10" i="40"/>
  <c r="BI6" i="40"/>
  <c r="BL5" i="40" s="1"/>
  <c r="BA6" i="40"/>
  <c r="BD5" i="40" s="1"/>
  <c r="AS6" i="40"/>
  <c r="AV5" i="40" s="1"/>
  <c r="AK6" i="40"/>
  <c r="AP5" i="40" s="1"/>
  <c r="AC6" i="40"/>
  <c r="AH5" i="40" s="1"/>
  <c r="U6" i="40"/>
  <c r="X5" i="40" s="1"/>
  <c r="M6" i="40"/>
  <c r="N5" i="40" s="1"/>
  <c r="BN5" i="40"/>
  <c r="BM5" i="40"/>
  <c r="BF5" i="40"/>
  <c r="BE5" i="40"/>
  <c r="AW5" i="40"/>
  <c r="AR5" i="40"/>
  <c r="AQ5" i="40"/>
  <c r="AK5" i="40"/>
  <c r="AI5" i="40"/>
  <c r="AA5" i="40"/>
  <c r="R5" i="40"/>
  <c r="Q5" i="40"/>
  <c r="P5" i="40"/>
  <c r="O5" i="40"/>
  <c r="BC10" i="40"/>
  <c r="BB10" i="40"/>
  <c r="BA10" i="40"/>
  <c r="AV10" i="40"/>
  <c r="AU10" i="40"/>
  <c r="AT10" i="40"/>
  <c r="AS10" i="40"/>
  <c r="L10" i="40"/>
  <c r="K10" i="40"/>
  <c r="J10" i="40"/>
  <c r="I10" i="40"/>
  <c r="H10" i="40"/>
  <c r="G10" i="40"/>
  <c r="F10" i="40"/>
  <c r="E10" i="40"/>
  <c r="D10" i="40"/>
  <c r="C10" i="40"/>
  <c r="CD5" i="40"/>
  <c r="CC5" i="40"/>
  <c r="CB5" i="40"/>
  <c r="BT5" i="40"/>
  <c r="BS5" i="40"/>
  <c r="BR5" i="40"/>
  <c r="BQ5" i="40"/>
  <c r="L5" i="40"/>
  <c r="K5" i="40"/>
  <c r="J5" i="40"/>
  <c r="I5" i="40"/>
  <c r="H5" i="40"/>
  <c r="G5" i="40"/>
  <c r="F5" i="40"/>
  <c r="E5" i="40"/>
  <c r="D5" i="40"/>
  <c r="C5" i="40"/>
  <c r="BO5" i="13" l="1"/>
  <c r="P10" i="40"/>
  <c r="Q10" i="40"/>
  <c r="Y10" i="40"/>
  <c r="S5" i="40"/>
  <c r="AD5" i="40"/>
  <c r="AL5" i="40"/>
  <c r="R10" i="40"/>
  <c r="Z10" i="40"/>
  <c r="T5" i="13"/>
  <c r="AN10" i="13"/>
  <c r="T5" i="40"/>
  <c r="AE5" i="40"/>
  <c r="AM5" i="40"/>
  <c r="S10" i="40"/>
  <c r="AA10" i="40"/>
  <c r="M5" i="13"/>
  <c r="U5" i="13"/>
  <c r="AW5" i="13"/>
  <c r="BF5" i="13"/>
  <c r="Y10" i="13"/>
  <c r="AQ10" i="13"/>
  <c r="O10" i="40"/>
  <c r="AM10" i="13"/>
  <c r="BE5" i="13"/>
  <c r="M5" i="40"/>
  <c r="V5" i="40"/>
  <c r="AF5" i="40"/>
  <c r="AN5" i="40"/>
  <c r="T10" i="40"/>
  <c r="AB10" i="40"/>
  <c r="N5" i="13"/>
  <c r="AY5" i="13"/>
  <c r="BG5" i="13"/>
  <c r="AA10" i="13"/>
  <c r="AC5" i="40"/>
  <c r="Y5" i="40"/>
  <c r="AG5" i="40"/>
  <c r="AO5" i="40"/>
  <c r="M10" i="40"/>
  <c r="U10" i="40"/>
  <c r="AE10" i="40"/>
  <c r="O5" i="13"/>
  <c r="AB5" i="40"/>
  <c r="AJ5" i="40"/>
  <c r="BP5" i="13"/>
  <c r="Z5" i="40"/>
  <c r="BM5" i="13"/>
  <c r="AG10" i="13"/>
  <c r="AO10" i="13"/>
  <c r="AH10" i="13"/>
  <c r="AP10" i="13"/>
  <c r="AJ10" i="13"/>
  <c r="AR10" i="13"/>
  <c r="AC10" i="13"/>
  <c r="AK10" i="13"/>
  <c r="AS5" i="13"/>
  <c r="BI5" i="13"/>
  <c r="AT5" i="13"/>
  <c r="BJ5" i="13"/>
  <c r="AU5" i="13"/>
  <c r="BK5" i="13"/>
  <c r="AV5" i="13"/>
  <c r="BL5" i="13"/>
  <c r="AH10" i="40"/>
  <c r="AP10" i="40"/>
  <c r="AI10" i="40"/>
  <c r="AQ10" i="40"/>
  <c r="AF10" i="40"/>
  <c r="AG10" i="40"/>
  <c r="AJ10" i="40"/>
  <c r="AC10" i="40"/>
  <c r="AK10" i="40"/>
  <c r="AN10" i="40"/>
  <c r="AO10" i="40"/>
  <c r="AR10" i="40"/>
  <c r="AX5" i="40"/>
  <c r="BG5" i="40"/>
  <c r="AZ5" i="40"/>
  <c r="BH5" i="40"/>
  <c r="BP5" i="40"/>
  <c r="U5" i="40"/>
  <c r="AS5" i="40"/>
  <c r="BA5" i="40"/>
  <c r="BI5" i="40"/>
  <c r="AY5" i="40"/>
  <c r="BO5" i="40"/>
  <c r="BB5" i="40"/>
  <c r="W5" i="40"/>
  <c r="AU5" i="40"/>
  <c r="BC5" i="40"/>
  <c r="BK5" i="40"/>
  <c r="AT5" i="40"/>
  <c r="BJ5" i="40"/>
  <c r="AE32" i="26"/>
  <c r="AD32" i="26"/>
  <c r="AE4" i="26"/>
  <c r="AD4" i="26"/>
  <c r="BA3" i="6" l="1"/>
  <c r="BB2" i="6"/>
  <c r="BB1" i="6"/>
  <c r="BB1" i="5"/>
  <c r="BB2" i="5"/>
  <c r="AC8" i="1"/>
  <c r="BA3" i="5" s="1"/>
  <c r="A6" i="34" l="1"/>
  <c r="A6" i="32"/>
  <c r="AA32" i="37"/>
  <c r="Z32" i="37"/>
  <c r="Y32" i="37"/>
  <c r="X32" i="37"/>
  <c r="T5" i="37"/>
  <c r="AA4" i="37"/>
  <c r="Z4" i="37"/>
  <c r="Y4" i="37"/>
  <c r="X4" i="37"/>
  <c r="Y78" i="35" l="1"/>
  <c r="D78" i="35"/>
  <c r="Y40" i="35"/>
  <c r="D40" i="35"/>
  <c r="V51" i="35"/>
  <c r="A51" i="35"/>
  <c r="L50" i="35"/>
  <c r="I50" i="35"/>
  <c r="C50" i="35"/>
  <c r="Z48" i="35"/>
  <c r="P48" i="35"/>
  <c r="A48" i="35"/>
  <c r="AG47" i="35"/>
  <c r="AB47" i="35"/>
  <c r="V47" i="35"/>
  <c r="N47" i="35"/>
  <c r="I47" i="35"/>
  <c r="C47" i="35"/>
  <c r="AD45" i="35"/>
  <c r="M45" i="35"/>
  <c r="AD44" i="35"/>
  <c r="N44" i="35"/>
  <c r="D44" i="35"/>
  <c r="A44" i="35"/>
  <c r="A82" i="33"/>
  <c r="A44" i="33"/>
  <c r="A6" i="33"/>
  <c r="A6" i="35"/>
  <c r="M7" i="35"/>
  <c r="M83" i="33"/>
  <c r="M45" i="33"/>
  <c r="M7" i="33"/>
  <c r="M7" i="34"/>
  <c r="M7" i="32"/>
  <c r="V13" i="35"/>
  <c r="A13" i="35"/>
  <c r="L12" i="35"/>
  <c r="I12" i="35"/>
  <c r="C12" i="35"/>
  <c r="AG9" i="35"/>
  <c r="Z10" i="35"/>
  <c r="AC32" i="37" s="1"/>
  <c r="AB9" i="35"/>
  <c r="V9" i="35"/>
  <c r="P10" i="35"/>
  <c r="N9" i="35"/>
  <c r="I9" i="35"/>
  <c r="A10" i="35"/>
  <c r="C9" i="35"/>
  <c r="AD7" i="35"/>
  <c r="AD6" i="35"/>
  <c r="N6" i="35"/>
  <c r="D6" i="35"/>
  <c r="Y116" i="33"/>
  <c r="D116" i="33"/>
  <c r="Y78" i="33"/>
  <c r="D78" i="33"/>
  <c r="V89" i="33"/>
  <c r="A89" i="33"/>
  <c r="L88" i="33"/>
  <c r="I88" i="33"/>
  <c r="C88" i="33"/>
  <c r="Z86" i="33"/>
  <c r="P86" i="33"/>
  <c r="A86" i="33"/>
  <c r="AG85" i="33"/>
  <c r="AB85" i="33"/>
  <c r="V85" i="33"/>
  <c r="N85" i="33"/>
  <c r="I85" i="33"/>
  <c r="C85" i="33"/>
  <c r="AD83" i="33"/>
  <c r="AD82" i="33"/>
  <c r="N82" i="33"/>
  <c r="D82" i="33"/>
  <c r="V51" i="33"/>
  <c r="A51" i="33"/>
  <c r="L50" i="33"/>
  <c r="I50" i="33"/>
  <c r="C50" i="33"/>
  <c r="Z48" i="33"/>
  <c r="P48" i="33"/>
  <c r="A48" i="33"/>
  <c r="AG47" i="33"/>
  <c r="AB47" i="33"/>
  <c r="V47" i="33"/>
  <c r="N47" i="33"/>
  <c r="I47" i="33"/>
  <c r="C47" i="33"/>
  <c r="AD45" i="33"/>
  <c r="AD44" i="33"/>
  <c r="N44" i="33"/>
  <c r="D44" i="33"/>
  <c r="Y40" i="33"/>
  <c r="D40" i="33"/>
  <c r="J70" i="35"/>
  <c r="J68" i="35"/>
  <c r="J32" i="35"/>
  <c r="J30" i="35"/>
  <c r="J108" i="33"/>
  <c r="J106" i="33"/>
  <c r="J70" i="33"/>
  <c r="J68" i="33"/>
  <c r="J32" i="33"/>
  <c r="J30" i="33"/>
  <c r="J30" i="32"/>
  <c r="J32" i="32"/>
  <c r="J27" i="34"/>
  <c r="J29" i="34"/>
  <c r="L12" i="33"/>
  <c r="A13" i="33"/>
  <c r="C12" i="33"/>
  <c r="V13" i="33"/>
  <c r="I12" i="33"/>
  <c r="B55" i="2"/>
  <c r="AG9" i="33"/>
  <c r="Z10" i="33"/>
  <c r="AC4" i="37" s="1"/>
  <c r="AB9" i="33"/>
  <c r="V9" i="33"/>
  <c r="AB32" i="37" l="1"/>
  <c r="R12" i="34"/>
  <c r="G13" i="34"/>
  <c r="I12" i="34"/>
  <c r="A12" i="34"/>
  <c r="R12" i="32"/>
  <c r="I12" i="32"/>
  <c r="G13" i="32"/>
  <c r="P10" i="33"/>
  <c r="N9" i="33"/>
  <c r="I9" i="33"/>
  <c r="A10" i="33"/>
  <c r="AB4" i="37" s="1"/>
  <c r="C9" i="33"/>
  <c r="AD7" i="33"/>
  <c r="AD6" i="33"/>
  <c r="N6" i="33"/>
  <c r="D6" i="33"/>
  <c r="Y37" i="34"/>
  <c r="D37" i="34"/>
  <c r="T10" i="34"/>
  <c r="R9" i="34"/>
  <c r="L9" i="34"/>
  <c r="A10" i="34"/>
  <c r="C9" i="34"/>
  <c r="AD7" i="34"/>
  <c r="AD6" i="34"/>
  <c r="N6" i="34"/>
  <c r="D6" i="34"/>
  <c r="Y40" i="32"/>
  <c r="D40" i="32"/>
  <c r="A12" i="32"/>
  <c r="T10" i="32"/>
  <c r="R9" i="32"/>
  <c r="L9" i="32"/>
  <c r="A10" i="32"/>
  <c r="C9" i="32"/>
  <c r="AD7" i="32"/>
  <c r="AD6" i="32"/>
  <c r="N6" i="32"/>
  <c r="D6" i="32"/>
  <c r="AN58" i="35" l="1"/>
  <c r="AH58" i="35" s="1"/>
  <c r="AN59" i="35"/>
  <c r="AH59" i="35" s="1"/>
  <c r="AN60" i="35"/>
  <c r="AH60" i="35" s="1"/>
  <c r="AN61" i="35"/>
  <c r="AH61" i="35" s="1"/>
  <c r="AN62" i="35"/>
  <c r="AN63" i="35"/>
  <c r="AH63" i="35" s="1"/>
  <c r="AN64" i="35"/>
  <c r="AN57" i="35"/>
  <c r="AH57" i="35" s="1"/>
  <c r="AH64" i="35"/>
  <c r="AH62" i="35"/>
  <c r="AH24" i="35"/>
  <c r="AN19" i="35"/>
  <c r="AH19" i="35" s="1"/>
  <c r="AN20" i="35"/>
  <c r="AH20" i="35" s="1"/>
  <c r="AN21" i="35"/>
  <c r="AH21" i="35" s="1"/>
  <c r="AN22" i="35"/>
  <c r="AH22" i="35" s="1"/>
  <c r="AN23" i="35"/>
  <c r="AH23" i="35" s="1"/>
  <c r="AN24" i="35"/>
  <c r="AN25" i="35"/>
  <c r="AH25" i="35" s="1"/>
  <c r="AN26" i="35"/>
  <c r="AH26" i="35" s="1"/>
  <c r="AO74" i="35"/>
  <c r="AO36" i="35"/>
  <c r="AO112" i="33"/>
  <c r="AO74" i="33"/>
  <c r="AO36" i="33"/>
  <c r="AO33" i="34"/>
  <c r="AN96" i="33"/>
  <c r="AN97" i="33"/>
  <c r="AH97" i="33" s="1"/>
  <c r="AN98" i="33"/>
  <c r="AN99" i="33"/>
  <c r="AH99" i="33" s="1"/>
  <c r="AN100" i="33"/>
  <c r="AN101" i="33"/>
  <c r="AN102" i="33"/>
  <c r="AH102" i="33" s="1"/>
  <c r="AN95" i="33"/>
  <c r="AH95" i="33" s="1"/>
  <c r="AN58" i="33"/>
  <c r="AH58" i="33" s="1"/>
  <c r="AN59" i="33"/>
  <c r="AH59" i="33" s="1"/>
  <c r="AN60" i="33"/>
  <c r="AH60" i="33" s="1"/>
  <c r="AN61" i="33"/>
  <c r="AH61" i="33" s="1"/>
  <c r="AN62" i="33"/>
  <c r="AH62" i="33" s="1"/>
  <c r="AN63" i="33"/>
  <c r="AH63" i="33" s="1"/>
  <c r="AN64" i="33"/>
  <c r="AH64" i="33" s="1"/>
  <c r="AN57" i="33"/>
  <c r="AH57" i="33" s="1"/>
  <c r="AH101" i="33"/>
  <c r="AH100" i="33"/>
  <c r="AH98" i="33"/>
  <c r="AH96" i="33"/>
  <c r="AH21" i="33"/>
  <c r="AH24" i="33"/>
  <c r="AH25" i="33"/>
  <c r="AN19" i="33"/>
  <c r="AH19" i="33" s="1"/>
  <c r="AN20" i="33"/>
  <c r="AH20" i="33" s="1"/>
  <c r="AN21" i="33"/>
  <c r="AN22" i="33"/>
  <c r="AH22" i="33" s="1"/>
  <c r="AN23" i="33"/>
  <c r="AH23" i="33" s="1"/>
  <c r="AN24" i="33"/>
  <c r="AN25" i="33"/>
  <c r="AN26" i="33"/>
  <c r="AH26" i="33" s="1"/>
  <c r="AH23" i="34"/>
  <c r="AI23" i="34" s="1"/>
  <c r="AN21" i="34"/>
  <c r="AH21" i="34" s="1"/>
  <c r="AN22" i="34"/>
  <c r="AH22" i="34" s="1"/>
  <c r="AI22" i="34" s="1"/>
  <c r="AN23" i="34"/>
  <c r="AN24" i="34"/>
  <c r="AH24" i="34" s="1"/>
  <c r="AI24" i="34" s="1"/>
  <c r="AN22" i="32" l="1"/>
  <c r="AN23" i="32"/>
  <c r="AN24" i="32"/>
  <c r="AN25" i="32"/>
  <c r="AN26" i="32"/>
  <c r="AN27" i="32"/>
  <c r="AN21" i="32"/>
  <c r="AO36" i="32" l="1"/>
  <c r="D21" i="32"/>
  <c r="AH21" i="32"/>
  <c r="Y19" i="35" l="1"/>
  <c r="AI21" i="32"/>
  <c r="Y19" i="33"/>
  <c r="AI21" i="34"/>
  <c r="AF21" i="34"/>
  <c r="AD21" i="34"/>
  <c r="AB21" i="34"/>
  <c r="X21" i="34"/>
  <c r="V21" i="34"/>
  <c r="P21" i="34"/>
  <c r="L21" i="34"/>
  <c r="H21" i="34"/>
  <c r="D21" i="34"/>
  <c r="Y10" i="38"/>
  <c r="BA25" i="5" l="1"/>
  <c r="BA26" i="5"/>
  <c r="BA27" i="5"/>
  <c r="BA28" i="5"/>
  <c r="BA29" i="5"/>
  <c r="BA30" i="5"/>
  <c r="BA31" i="5"/>
  <c r="BA32" i="5"/>
  <c r="BA33" i="5"/>
  <c r="BA11" i="5"/>
  <c r="AO25" i="6"/>
  <c r="T25" i="6"/>
  <c r="AO24" i="6"/>
  <c r="T24" i="6"/>
  <c r="AO23" i="6"/>
  <c r="T23" i="6"/>
  <c r="AO22" i="6"/>
  <c r="T22" i="6"/>
  <c r="AO21" i="6"/>
  <c r="AO20" i="6"/>
  <c r="AO33" i="5"/>
  <c r="T33" i="5"/>
  <c r="AO32" i="5"/>
  <c r="T32" i="5"/>
  <c r="AO31" i="5"/>
  <c r="T31" i="5"/>
  <c r="AO30" i="5"/>
  <c r="T30" i="5"/>
  <c r="AO29" i="5"/>
  <c r="T29" i="5"/>
  <c r="AO28" i="5"/>
  <c r="T28" i="5"/>
  <c r="AO27" i="5"/>
  <c r="T27" i="5"/>
  <c r="AO26" i="5"/>
  <c r="T26" i="5"/>
  <c r="AO25" i="5"/>
  <c r="T25" i="5"/>
  <c r="AO24" i="5"/>
  <c r="AO23" i="5"/>
  <c r="AO22" i="5"/>
  <c r="AO21" i="5"/>
  <c r="AO20" i="5"/>
  <c r="AF27" i="32" l="1"/>
  <c r="AF26" i="32"/>
  <c r="AF25" i="32"/>
  <c r="AF24" i="32"/>
  <c r="AF23" i="32"/>
  <c r="AF22" i="32"/>
  <c r="AF21" i="32"/>
  <c r="I17" i="32"/>
  <c r="C102" i="33"/>
  <c r="C101" i="33"/>
  <c r="C100" i="33"/>
  <c r="C99" i="33"/>
  <c r="C98" i="33"/>
  <c r="C97" i="33"/>
  <c r="C96" i="33"/>
  <c r="C95" i="33"/>
  <c r="C64" i="33"/>
  <c r="C63" i="33"/>
  <c r="C62" i="33"/>
  <c r="C61" i="33"/>
  <c r="C60" i="33"/>
  <c r="C59" i="33"/>
  <c r="C58" i="33"/>
  <c r="C57" i="33"/>
  <c r="C26" i="33"/>
  <c r="C25" i="33"/>
  <c r="C24" i="33"/>
  <c r="C23" i="33"/>
  <c r="C22" i="33"/>
  <c r="C21" i="33"/>
  <c r="C20" i="33"/>
  <c r="C19" i="33"/>
  <c r="AF24" i="34"/>
  <c r="AF23" i="34"/>
  <c r="AF22" i="34"/>
  <c r="I17" i="34"/>
  <c r="C64" i="35"/>
  <c r="C63" i="35"/>
  <c r="C62" i="35"/>
  <c r="C61" i="35"/>
  <c r="C60" i="35"/>
  <c r="C59" i="35"/>
  <c r="C58" i="35"/>
  <c r="C57" i="35"/>
  <c r="C26" i="35"/>
  <c r="C25" i="35"/>
  <c r="C24" i="35"/>
  <c r="C23" i="35"/>
  <c r="C22" i="35"/>
  <c r="C21" i="35"/>
  <c r="C20" i="35"/>
  <c r="C19" i="35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A3" i="32"/>
  <c r="A3" i="34"/>
  <c r="A3" i="33"/>
  <c r="A79" i="33" s="1"/>
  <c r="A3" i="35"/>
  <c r="A41" i="35" s="1"/>
  <c r="E23" i="36"/>
  <c r="E24" i="36"/>
  <c r="E25" i="36"/>
  <c r="E26" i="36"/>
  <c r="E22" i="36"/>
  <c r="E21" i="36"/>
  <c r="B26" i="36"/>
  <c r="B25" i="36"/>
  <c r="B24" i="36"/>
  <c r="B23" i="36"/>
  <c r="B22" i="36"/>
  <c r="C22" i="36" s="1"/>
  <c r="E9" i="36"/>
  <c r="E8" i="36"/>
  <c r="E10" i="36"/>
  <c r="E11" i="36"/>
  <c r="E12" i="36"/>
  <c r="E13" i="36"/>
  <c r="AJ29" i="39"/>
  <c r="AJ28" i="39"/>
  <c r="AJ27" i="39"/>
  <c r="AJ26" i="39"/>
  <c r="AJ25" i="39"/>
  <c r="AH25" i="39"/>
  <c r="AG25" i="39"/>
  <c r="AF25" i="39"/>
  <c r="K25" i="39"/>
  <c r="G25" i="39"/>
  <c r="C25" i="39"/>
  <c r="AJ24" i="39"/>
  <c r="AH24" i="39"/>
  <c r="AG24" i="39"/>
  <c r="AF24" i="39"/>
  <c r="K24" i="39"/>
  <c r="G24" i="39"/>
  <c r="C24" i="39"/>
  <c r="AJ23" i="39"/>
  <c r="AH23" i="39"/>
  <c r="AG23" i="39"/>
  <c r="AF23" i="39"/>
  <c r="K23" i="39"/>
  <c r="G23" i="39"/>
  <c r="C23" i="39"/>
  <c r="AJ22" i="39"/>
  <c r="AH22" i="39"/>
  <c r="AG22" i="39"/>
  <c r="AF22" i="39"/>
  <c r="K22" i="39"/>
  <c r="G22" i="39"/>
  <c r="C22" i="39"/>
  <c r="AJ21" i="39"/>
  <c r="AH21" i="39"/>
  <c r="AG21" i="39"/>
  <c r="AF21" i="39"/>
  <c r="W21" i="39"/>
  <c r="K21" i="39"/>
  <c r="G21" i="39"/>
  <c r="C21" i="39"/>
  <c r="AJ20" i="39"/>
  <c r="AH20" i="39"/>
  <c r="AG20" i="39"/>
  <c r="AF20" i="39"/>
  <c r="W20" i="39"/>
  <c r="N20" i="39"/>
  <c r="K20" i="39"/>
  <c r="G20" i="39"/>
  <c r="C20" i="39"/>
  <c r="AJ19" i="39"/>
  <c r="AH19" i="39"/>
  <c r="AG19" i="39"/>
  <c r="AF19" i="39"/>
  <c r="K19" i="39"/>
  <c r="G19" i="39"/>
  <c r="C19" i="39"/>
  <c r="AJ18" i="39"/>
  <c r="AH18" i="39"/>
  <c r="AG18" i="39"/>
  <c r="AF18" i="39"/>
  <c r="K18" i="39"/>
  <c r="G18" i="39"/>
  <c r="C18" i="39"/>
  <c r="AJ17" i="39"/>
  <c r="AH17" i="39"/>
  <c r="AG17" i="39"/>
  <c r="AF17" i="39"/>
  <c r="K17" i="39"/>
  <c r="G17" i="39"/>
  <c r="C17" i="39"/>
  <c r="AJ16" i="39"/>
  <c r="AH16" i="39"/>
  <c r="AG16" i="39"/>
  <c r="AF16" i="39"/>
  <c r="K16" i="39"/>
  <c r="G16" i="39"/>
  <c r="C16" i="39"/>
  <c r="AJ15" i="39"/>
  <c r="AH15" i="39"/>
  <c r="AG15" i="39"/>
  <c r="AF15" i="39"/>
  <c r="K15" i="39"/>
  <c r="G15" i="39"/>
  <c r="C15" i="39"/>
  <c r="AJ14" i="39"/>
  <c r="AH14" i="39"/>
  <c r="AG14" i="39"/>
  <c r="AF14" i="39"/>
  <c r="K14" i="39"/>
  <c r="G14" i="39"/>
  <c r="C14" i="39"/>
  <c r="AJ13" i="39"/>
  <c r="AH13" i="39"/>
  <c r="AG13" i="39"/>
  <c r="AF13" i="39"/>
  <c r="Y13" i="39"/>
  <c r="X13" i="39"/>
  <c r="W13" i="39"/>
  <c r="K13" i="39"/>
  <c r="G13" i="39"/>
  <c r="C13" i="39"/>
  <c r="AJ12" i="39"/>
  <c r="AH12" i="39"/>
  <c r="AG12" i="39"/>
  <c r="AF12" i="39"/>
  <c r="Y12" i="39"/>
  <c r="X12" i="39"/>
  <c r="W12" i="39"/>
  <c r="T12" i="39"/>
  <c r="K12" i="39"/>
  <c r="G12" i="39"/>
  <c r="C12" i="39"/>
  <c r="AJ11" i="39"/>
  <c r="AH11" i="39"/>
  <c r="AG11" i="39"/>
  <c r="AF11" i="39"/>
  <c r="Y11" i="39"/>
  <c r="X11" i="39"/>
  <c r="W11" i="39"/>
  <c r="K11" i="39"/>
  <c r="G11" i="39"/>
  <c r="C11" i="39"/>
  <c r="AJ10" i="39"/>
  <c r="AH10" i="39"/>
  <c r="AF10" i="39"/>
  <c r="Y10" i="39"/>
  <c r="X10" i="39"/>
  <c r="K10" i="39"/>
  <c r="G10" i="39"/>
  <c r="C10" i="39"/>
  <c r="AG10" i="39" s="1"/>
  <c r="AJ40" i="38"/>
  <c r="AJ39" i="38"/>
  <c r="AJ38" i="38"/>
  <c r="AJ37" i="38"/>
  <c r="AJ36" i="38"/>
  <c r="AJ35" i="38"/>
  <c r="AJ34" i="38"/>
  <c r="AJ33" i="38"/>
  <c r="AH33" i="38"/>
  <c r="AG33" i="38"/>
  <c r="AF33" i="38"/>
  <c r="K33" i="38"/>
  <c r="G33" i="38"/>
  <c r="C33" i="38"/>
  <c r="AJ32" i="38"/>
  <c r="AH32" i="38"/>
  <c r="AG32" i="38"/>
  <c r="AF32" i="38"/>
  <c r="K32" i="38"/>
  <c r="G32" i="38"/>
  <c r="C32" i="38"/>
  <c r="AJ31" i="38"/>
  <c r="AH31" i="38"/>
  <c r="AG31" i="38"/>
  <c r="AF31" i="38"/>
  <c r="K31" i="38"/>
  <c r="G31" i="38"/>
  <c r="C31" i="38"/>
  <c r="AJ30" i="38"/>
  <c r="AH30" i="38"/>
  <c r="AG30" i="38"/>
  <c r="AF30" i="38"/>
  <c r="K30" i="38"/>
  <c r="G30" i="38"/>
  <c r="C30" i="38"/>
  <c r="AJ29" i="38"/>
  <c r="AH29" i="38"/>
  <c r="AG29" i="38"/>
  <c r="AF29" i="38"/>
  <c r="K29" i="38"/>
  <c r="G29" i="38"/>
  <c r="C29" i="38"/>
  <c r="AJ28" i="38"/>
  <c r="AH28" i="38"/>
  <c r="AG28" i="38"/>
  <c r="AF28" i="38"/>
  <c r="K28" i="38"/>
  <c r="G28" i="38"/>
  <c r="C28" i="38"/>
  <c r="AJ27" i="38"/>
  <c r="AH27" i="38"/>
  <c r="AG27" i="38"/>
  <c r="AF27" i="38"/>
  <c r="K27" i="38"/>
  <c r="G27" i="38"/>
  <c r="C27" i="38"/>
  <c r="AJ26" i="38"/>
  <c r="AH26" i="38"/>
  <c r="AG26" i="38"/>
  <c r="AF26" i="38"/>
  <c r="K26" i="38"/>
  <c r="G26" i="38"/>
  <c r="C26" i="38"/>
  <c r="AJ25" i="38"/>
  <c r="AH25" i="38"/>
  <c r="AG25" i="38"/>
  <c r="AF25" i="38"/>
  <c r="K25" i="38"/>
  <c r="G25" i="38"/>
  <c r="C25" i="38"/>
  <c r="AJ24" i="38"/>
  <c r="AH24" i="38"/>
  <c r="AG24" i="38"/>
  <c r="AF24" i="38"/>
  <c r="K24" i="38"/>
  <c r="G24" i="38"/>
  <c r="C24" i="38"/>
  <c r="AJ23" i="38"/>
  <c r="AH23" i="38"/>
  <c r="AG23" i="38"/>
  <c r="AF23" i="38"/>
  <c r="N23" i="38"/>
  <c r="K23" i="38"/>
  <c r="G23" i="38"/>
  <c r="C23" i="38"/>
  <c r="AJ22" i="38"/>
  <c r="AH22" i="38"/>
  <c r="AG22" i="38"/>
  <c r="AF22" i="38"/>
  <c r="N22" i="38"/>
  <c r="K22" i="38"/>
  <c r="G22" i="38"/>
  <c r="C22" i="38"/>
  <c r="AJ21" i="38"/>
  <c r="AH21" i="38"/>
  <c r="AG21" i="38"/>
  <c r="AF21" i="38"/>
  <c r="N21" i="38"/>
  <c r="K21" i="38"/>
  <c r="G21" i="38"/>
  <c r="C21" i="38"/>
  <c r="AJ20" i="38"/>
  <c r="AH20" i="38"/>
  <c r="AG20" i="38"/>
  <c r="AF20" i="38"/>
  <c r="N20" i="38"/>
  <c r="K20" i="38"/>
  <c r="G20" i="38"/>
  <c r="C20" i="38"/>
  <c r="AJ19" i="38"/>
  <c r="AH19" i="38"/>
  <c r="AG19" i="38"/>
  <c r="AF19" i="38"/>
  <c r="K19" i="38"/>
  <c r="G19" i="38"/>
  <c r="C19" i="38"/>
  <c r="AJ18" i="38"/>
  <c r="AH18" i="38"/>
  <c r="AG18" i="38"/>
  <c r="AF18" i="38"/>
  <c r="K18" i="38"/>
  <c r="G18" i="38"/>
  <c r="C18" i="38"/>
  <c r="AJ17" i="38"/>
  <c r="AH17" i="38"/>
  <c r="AG17" i="38"/>
  <c r="AF17" i="38"/>
  <c r="K17" i="38"/>
  <c r="G17" i="38"/>
  <c r="C17" i="38"/>
  <c r="AJ16" i="38"/>
  <c r="AH16" i="38"/>
  <c r="AG16" i="38"/>
  <c r="AF16" i="38"/>
  <c r="Y16" i="38"/>
  <c r="X16" i="38"/>
  <c r="W16" i="38"/>
  <c r="K16" i="38"/>
  <c r="G16" i="38"/>
  <c r="C16" i="38"/>
  <c r="AJ15" i="38"/>
  <c r="AH15" i="38"/>
  <c r="AG15" i="38"/>
  <c r="AF15" i="38"/>
  <c r="Y15" i="38"/>
  <c r="X15" i="38"/>
  <c r="W15" i="38"/>
  <c r="K15" i="38"/>
  <c r="G15" i="38"/>
  <c r="C15" i="38"/>
  <c r="AJ14" i="38"/>
  <c r="AH14" i="38"/>
  <c r="AG14" i="38"/>
  <c r="AF14" i="38"/>
  <c r="Y14" i="38"/>
  <c r="X14" i="38"/>
  <c r="W14" i="38"/>
  <c r="K14" i="38"/>
  <c r="G14" i="38"/>
  <c r="C14" i="38"/>
  <c r="AJ13" i="38"/>
  <c r="AH13" i="38"/>
  <c r="AG13" i="38"/>
  <c r="AF13" i="38"/>
  <c r="Y13" i="38"/>
  <c r="X13" i="38"/>
  <c r="W13" i="38"/>
  <c r="K13" i="38"/>
  <c r="G13" i="38"/>
  <c r="C13" i="38"/>
  <c r="AJ12" i="38"/>
  <c r="AH12" i="38"/>
  <c r="AG12" i="38"/>
  <c r="AF12" i="38"/>
  <c r="Y12" i="38"/>
  <c r="X12" i="38"/>
  <c r="W12" i="38"/>
  <c r="K12" i="38"/>
  <c r="G12" i="38"/>
  <c r="C12" i="38"/>
  <c r="AJ11" i="38"/>
  <c r="AH11" i="38"/>
  <c r="AG11" i="38"/>
  <c r="AF11" i="38"/>
  <c r="Y11" i="38"/>
  <c r="T10" i="38" s="1"/>
  <c r="X11" i="38"/>
  <c r="W11" i="38"/>
  <c r="K11" i="38"/>
  <c r="G11" i="38"/>
  <c r="C11" i="38"/>
  <c r="AJ10" i="38"/>
  <c r="AF10" i="38"/>
  <c r="K10" i="38"/>
  <c r="G10" i="38"/>
  <c r="X10" i="38" s="1"/>
  <c r="C10" i="38"/>
  <c r="W10" i="38" s="1"/>
  <c r="B10" i="36"/>
  <c r="B11" i="36"/>
  <c r="B12" i="36"/>
  <c r="B13" i="36"/>
  <c r="B9" i="36"/>
  <c r="AK10" i="39" l="1"/>
  <c r="W10" i="39"/>
  <c r="AG10" i="38"/>
  <c r="A41" i="33"/>
  <c r="AH10" i="38"/>
  <c r="T14" i="38"/>
  <c r="E28" i="36"/>
  <c r="T11" i="39"/>
  <c r="AK22" i="39"/>
  <c r="AK14" i="39"/>
  <c r="T10" i="39"/>
  <c r="AK11" i="39"/>
  <c r="AK32" i="38"/>
  <c r="T12" i="38"/>
  <c r="AK17" i="38"/>
  <c r="AK10" i="38"/>
  <c r="T13" i="38"/>
  <c r="AK15" i="39"/>
  <c r="AK20" i="39"/>
  <c r="AK23" i="39"/>
  <c r="AK12" i="39"/>
  <c r="AK13" i="39"/>
  <c r="AK16" i="39"/>
  <c r="AK18" i="39"/>
  <c r="AK24" i="39"/>
  <c r="AK17" i="39"/>
  <c r="AK19" i="39"/>
  <c r="AK21" i="39"/>
  <c r="AK25" i="39"/>
  <c r="AK25" i="38"/>
  <c r="AK29" i="38"/>
  <c r="AK33" i="38"/>
  <c r="T11" i="38"/>
  <c r="AK11" i="38"/>
  <c r="AK19" i="38"/>
  <c r="AK22" i="38"/>
  <c r="AK26" i="38"/>
  <c r="AK30" i="38"/>
  <c r="AK16" i="38"/>
  <c r="AK21" i="38"/>
  <c r="AK20" i="38"/>
  <c r="AK23" i="38"/>
  <c r="AK27" i="38"/>
  <c r="AK31" i="38"/>
  <c r="AK14" i="38"/>
  <c r="AK15" i="38"/>
  <c r="AK18" i="38"/>
  <c r="AK12" i="38"/>
  <c r="AK13" i="38"/>
  <c r="AK24" i="38"/>
  <c r="AK28" i="38"/>
  <c r="A11" i="19"/>
  <c r="E15" i="36"/>
  <c r="A74" i="35"/>
  <c r="A36" i="35"/>
  <c r="A33" i="34"/>
  <c r="AA23" i="34"/>
  <c r="AA22" i="34"/>
  <c r="A112" i="33"/>
  <c r="A74" i="33"/>
  <c r="A36" i="33"/>
  <c r="A36" i="32"/>
  <c r="AL55" i="2"/>
  <c r="AK30" i="39" l="1"/>
  <c r="W18" i="39" s="1"/>
  <c r="C11" i="19" s="1"/>
  <c r="AK34" i="38"/>
  <c r="W21" i="38" s="1"/>
  <c r="B11" i="19" s="1"/>
  <c r="AA23" i="32"/>
  <c r="V23" i="32"/>
  <c r="W23" i="32" s="1"/>
  <c r="H23" i="32"/>
  <c r="I23" i="32" s="1"/>
  <c r="J23" i="32" s="1"/>
  <c r="K23" i="32" s="1"/>
  <c r="AD23" i="32"/>
  <c r="AE23" i="32" s="1"/>
  <c r="T23" i="32"/>
  <c r="U23" i="32" s="1"/>
  <c r="D23" i="32"/>
  <c r="E23" i="32" s="1"/>
  <c r="F23" i="32" s="1"/>
  <c r="G23" i="32" s="1"/>
  <c r="P23" i="32"/>
  <c r="Q23" i="32" s="1"/>
  <c r="R23" i="32" s="1"/>
  <c r="S23" i="32" s="1"/>
  <c r="AB23" i="32"/>
  <c r="AC23" i="32" s="1"/>
  <c r="L23" i="32"/>
  <c r="M23" i="32" s="1"/>
  <c r="N23" i="32" s="1"/>
  <c r="O23" i="32" s="1"/>
  <c r="X23" i="32"/>
  <c r="Y23" i="32" s="1"/>
  <c r="W21" i="33"/>
  <c r="N21" i="33"/>
  <c r="A21" i="33"/>
  <c r="AE21" i="33"/>
  <c r="S21" i="33"/>
  <c r="K21" i="33"/>
  <c r="R21" i="33"/>
  <c r="AA21" i="33"/>
  <c r="Q21" i="33"/>
  <c r="H21" i="33"/>
  <c r="Y21" i="33"/>
  <c r="E21" i="33"/>
  <c r="W25" i="33"/>
  <c r="N25" i="33"/>
  <c r="A25" i="33"/>
  <c r="AE25" i="33"/>
  <c r="S25" i="33"/>
  <c r="K25" i="33"/>
  <c r="R25" i="33"/>
  <c r="AA25" i="33"/>
  <c r="Q25" i="33"/>
  <c r="H25" i="33"/>
  <c r="Y25" i="33"/>
  <c r="E25" i="33"/>
  <c r="W57" i="33"/>
  <c r="N57" i="33"/>
  <c r="A57" i="33"/>
  <c r="AE57" i="33"/>
  <c r="S57" i="33"/>
  <c r="K57" i="33"/>
  <c r="R57" i="33"/>
  <c r="H57" i="33"/>
  <c r="Q57" i="33"/>
  <c r="AA57" i="33"/>
  <c r="Y57" i="33"/>
  <c r="E57" i="33"/>
  <c r="W61" i="33"/>
  <c r="N61" i="33"/>
  <c r="A61" i="33"/>
  <c r="AE61" i="33"/>
  <c r="S61" i="33"/>
  <c r="K61" i="33"/>
  <c r="R61" i="33"/>
  <c r="H61" i="33"/>
  <c r="Q61" i="33"/>
  <c r="AA61" i="33"/>
  <c r="E61" i="33"/>
  <c r="Y61" i="33"/>
  <c r="AA96" i="33"/>
  <c r="R96" i="33"/>
  <c r="H96" i="33"/>
  <c r="Y96" i="33"/>
  <c r="Q96" i="33"/>
  <c r="E96" i="33"/>
  <c r="N96" i="33"/>
  <c r="AE96" i="33"/>
  <c r="K96" i="33"/>
  <c r="A96" i="33"/>
  <c r="W96" i="33"/>
  <c r="S96" i="33"/>
  <c r="AA100" i="33"/>
  <c r="R100" i="33"/>
  <c r="H100" i="33"/>
  <c r="Y100" i="33"/>
  <c r="Q100" i="33"/>
  <c r="E100" i="33"/>
  <c r="N100" i="33"/>
  <c r="AE100" i="33"/>
  <c r="K100" i="33"/>
  <c r="A100" i="33"/>
  <c r="W100" i="33"/>
  <c r="S100" i="33"/>
  <c r="AA24" i="34"/>
  <c r="AB24" i="34"/>
  <c r="AC24" i="34" s="1"/>
  <c r="P24" i="34"/>
  <c r="Q24" i="34" s="1"/>
  <c r="R24" i="34" s="1"/>
  <c r="S24" i="34" s="1"/>
  <c r="X24" i="34"/>
  <c r="Y24" i="34" s="1"/>
  <c r="L24" i="34"/>
  <c r="M24" i="34" s="1"/>
  <c r="N24" i="34" s="1"/>
  <c r="O24" i="34" s="1"/>
  <c r="V24" i="34"/>
  <c r="W24" i="34" s="1"/>
  <c r="T24" i="34"/>
  <c r="U24" i="34" s="1"/>
  <c r="H24" i="34"/>
  <c r="I24" i="34" s="1"/>
  <c r="J24" i="34" s="1"/>
  <c r="K24" i="34" s="1"/>
  <c r="D24" i="34"/>
  <c r="E24" i="34" s="1"/>
  <c r="F24" i="34" s="1"/>
  <c r="G24" i="34" s="1"/>
  <c r="AD24" i="34"/>
  <c r="AE24" i="34" s="1"/>
  <c r="AA21" i="35"/>
  <c r="R21" i="35"/>
  <c r="H21" i="35"/>
  <c r="Y21" i="35"/>
  <c r="Q21" i="35"/>
  <c r="E21" i="35"/>
  <c r="N21" i="35"/>
  <c r="AE21" i="35"/>
  <c r="K21" i="35"/>
  <c r="A21" i="35"/>
  <c r="W21" i="35"/>
  <c r="S21" i="35"/>
  <c r="AA25" i="35"/>
  <c r="R25" i="35"/>
  <c r="H25" i="35"/>
  <c r="Y25" i="35"/>
  <c r="Q25" i="35"/>
  <c r="E25" i="35"/>
  <c r="N25" i="35"/>
  <c r="AE25" i="35"/>
  <c r="K25" i="35"/>
  <c r="A25" i="35"/>
  <c r="W25" i="35"/>
  <c r="S25" i="35"/>
  <c r="AA57" i="35"/>
  <c r="R57" i="35"/>
  <c r="H57" i="35"/>
  <c r="Y57" i="35"/>
  <c r="Q57" i="35"/>
  <c r="E57" i="35"/>
  <c r="N57" i="35"/>
  <c r="AE57" i="35"/>
  <c r="K57" i="35"/>
  <c r="W57" i="35"/>
  <c r="A57" i="35"/>
  <c r="S57" i="35"/>
  <c r="AA61" i="35"/>
  <c r="R61" i="35"/>
  <c r="H61" i="35"/>
  <c r="Y61" i="35"/>
  <c r="Q61" i="35"/>
  <c r="E61" i="35"/>
  <c r="N61" i="35"/>
  <c r="AE61" i="35"/>
  <c r="K61" i="35"/>
  <c r="W61" i="35"/>
  <c r="A61" i="35"/>
  <c r="S61" i="35"/>
  <c r="T6" i="37"/>
  <c r="N6" i="37"/>
  <c r="F6" i="37"/>
  <c r="Q6" i="37"/>
  <c r="M6" i="37"/>
  <c r="E6" i="37"/>
  <c r="G6" i="37"/>
  <c r="O6" i="37"/>
  <c r="H6" i="37"/>
  <c r="C6" i="37"/>
  <c r="P6" i="37"/>
  <c r="T10" i="37"/>
  <c r="N10" i="37"/>
  <c r="F10" i="37"/>
  <c r="C10" i="37"/>
  <c r="Q10" i="37"/>
  <c r="M10" i="37"/>
  <c r="E10" i="37"/>
  <c r="G10" i="37"/>
  <c r="P10" i="37"/>
  <c r="O10" i="37"/>
  <c r="H10" i="37"/>
  <c r="T14" i="37"/>
  <c r="N14" i="37"/>
  <c r="F14" i="37"/>
  <c r="Q14" i="37"/>
  <c r="M14" i="37"/>
  <c r="E14" i="37"/>
  <c r="C14" i="37"/>
  <c r="G14" i="37"/>
  <c r="O14" i="37"/>
  <c r="H14" i="37"/>
  <c r="P14" i="37"/>
  <c r="T18" i="37"/>
  <c r="N18" i="37"/>
  <c r="F18" i="37"/>
  <c r="C18" i="37"/>
  <c r="Q18" i="37"/>
  <c r="M18" i="37"/>
  <c r="E18" i="37"/>
  <c r="G18" i="37"/>
  <c r="H18" i="37"/>
  <c r="P18" i="37"/>
  <c r="O18" i="37"/>
  <c r="C20" i="37"/>
  <c r="T20" i="37"/>
  <c r="N20" i="37"/>
  <c r="F20" i="37"/>
  <c r="P20" i="37"/>
  <c r="H20" i="37"/>
  <c r="Q20" i="37"/>
  <c r="M20" i="37"/>
  <c r="E20" i="37"/>
  <c r="G20" i="37"/>
  <c r="O20" i="37"/>
  <c r="T24" i="37"/>
  <c r="N24" i="37"/>
  <c r="F24" i="37"/>
  <c r="C24" i="37"/>
  <c r="Q24" i="37"/>
  <c r="M24" i="37"/>
  <c r="E24" i="37"/>
  <c r="I24" i="37" s="1"/>
  <c r="P24" i="37"/>
  <c r="O24" i="37"/>
  <c r="H24" i="37"/>
  <c r="G24" i="37"/>
  <c r="T28" i="37"/>
  <c r="N28" i="37"/>
  <c r="F28" i="37"/>
  <c r="C28" i="37"/>
  <c r="Q28" i="37"/>
  <c r="M28" i="37"/>
  <c r="E28" i="37"/>
  <c r="J28" i="37" s="1"/>
  <c r="P28" i="37"/>
  <c r="H28" i="37"/>
  <c r="O28" i="37"/>
  <c r="G28" i="37"/>
  <c r="P33" i="37"/>
  <c r="H33" i="37"/>
  <c r="O33" i="37"/>
  <c r="G33" i="37"/>
  <c r="N33" i="37"/>
  <c r="T33" i="37"/>
  <c r="M33" i="37"/>
  <c r="F33" i="37"/>
  <c r="Q33" i="37"/>
  <c r="E33" i="37"/>
  <c r="C33" i="37"/>
  <c r="P37" i="37"/>
  <c r="H37" i="37"/>
  <c r="O37" i="37"/>
  <c r="G37" i="37"/>
  <c r="N37" i="37"/>
  <c r="F37" i="37"/>
  <c r="C37" i="37"/>
  <c r="M37" i="37"/>
  <c r="T37" i="37"/>
  <c r="Q37" i="37"/>
  <c r="E37" i="37"/>
  <c r="C40" i="37"/>
  <c r="T40" i="37"/>
  <c r="N40" i="37"/>
  <c r="F40" i="37"/>
  <c r="Q40" i="37"/>
  <c r="M40" i="37"/>
  <c r="E40" i="37"/>
  <c r="J40" i="37" s="1"/>
  <c r="P40" i="37"/>
  <c r="H40" i="37"/>
  <c r="O40" i="37"/>
  <c r="G40" i="37"/>
  <c r="T46" i="37"/>
  <c r="N46" i="37"/>
  <c r="F46" i="37"/>
  <c r="Q46" i="37"/>
  <c r="M46" i="37"/>
  <c r="E46" i="37"/>
  <c r="I46" i="37" s="1"/>
  <c r="C46" i="37"/>
  <c r="H46" i="37"/>
  <c r="P46" i="37"/>
  <c r="G46" i="37"/>
  <c r="O46" i="37"/>
  <c r="AA21" i="32"/>
  <c r="AB21" i="32"/>
  <c r="AC21" i="32" s="1"/>
  <c r="P21" i="32"/>
  <c r="Q21" i="32" s="1"/>
  <c r="R21" i="32" s="1"/>
  <c r="S21" i="32" s="1"/>
  <c r="X21" i="32"/>
  <c r="Y21" i="32" s="1"/>
  <c r="L21" i="32"/>
  <c r="M21" i="32" s="1"/>
  <c r="N21" i="32" s="1"/>
  <c r="O21" i="32" s="1"/>
  <c r="V21" i="32"/>
  <c r="W21" i="32" s="1"/>
  <c r="T21" i="32"/>
  <c r="U21" i="32" s="1"/>
  <c r="H21" i="32"/>
  <c r="I21" i="32" s="1"/>
  <c r="J21" i="32" s="1"/>
  <c r="K21" i="32" s="1"/>
  <c r="E21" i="32"/>
  <c r="F21" i="32" s="1"/>
  <c r="G21" i="32" s="1"/>
  <c r="AD21" i="32"/>
  <c r="AE21" i="32" s="1"/>
  <c r="W22" i="33"/>
  <c r="N22" i="33"/>
  <c r="A22" i="33"/>
  <c r="AE22" i="33"/>
  <c r="S22" i="33"/>
  <c r="K22" i="33"/>
  <c r="AA22" i="33"/>
  <c r="H22" i="33"/>
  <c r="Y22" i="33"/>
  <c r="E22" i="33"/>
  <c r="R22" i="33"/>
  <c r="Q22" i="33"/>
  <c r="W26" i="33"/>
  <c r="N26" i="33"/>
  <c r="A26" i="33"/>
  <c r="AE26" i="33"/>
  <c r="S26" i="33"/>
  <c r="K26" i="33"/>
  <c r="AA26" i="33"/>
  <c r="H26" i="33"/>
  <c r="Y26" i="33"/>
  <c r="E26" i="33"/>
  <c r="R26" i="33"/>
  <c r="Q26" i="33"/>
  <c r="W58" i="33"/>
  <c r="N58" i="33"/>
  <c r="A58" i="33"/>
  <c r="AE58" i="33"/>
  <c r="S58" i="33"/>
  <c r="K58" i="33"/>
  <c r="AA58" i="33"/>
  <c r="H58" i="33"/>
  <c r="R58" i="33"/>
  <c r="Y58" i="33"/>
  <c r="E58" i="33"/>
  <c r="Q58" i="33"/>
  <c r="W62" i="33"/>
  <c r="N62" i="33"/>
  <c r="A62" i="33"/>
  <c r="AE62" i="33"/>
  <c r="S62" i="33"/>
  <c r="K62" i="33"/>
  <c r="AA62" i="33"/>
  <c r="H62" i="33"/>
  <c r="R62" i="33"/>
  <c r="Y62" i="33"/>
  <c r="E62" i="33"/>
  <c r="Q62" i="33"/>
  <c r="AA97" i="33"/>
  <c r="R97" i="33"/>
  <c r="H97" i="33"/>
  <c r="Y97" i="33"/>
  <c r="Q97" i="33"/>
  <c r="E97" i="33"/>
  <c r="W97" i="33"/>
  <c r="A97" i="33"/>
  <c r="S97" i="33"/>
  <c r="N97" i="33"/>
  <c r="K97" i="33"/>
  <c r="AE97" i="33"/>
  <c r="AA101" i="33"/>
  <c r="R101" i="33"/>
  <c r="H101" i="33"/>
  <c r="Y101" i="33"/>
  <c r="Q101" i="33"/>
  <c r="E101" i="33"/>
  <c r="W101" i="33"/>
  <c r="A101" i="33"/>
  <c r="S101" i="33"/>
  <c r="N101" i="33"/>
  <c r="K101" i="33"/>
  <c r="AE101" i="33"/>
  <c r="AA22" i="35"/>
  <c r="R22" i="35"/>
  <c r="H22" i="35"/>
  <c r="Y22" i="35"/>
  <c r="Q22" i="35"/>
  <c r="E22" i="35"/>
  <c r="W22" i="35"/>
  <c r="A22" i="35"/>
  <c r="S22" i="35"/>
  <c r="N22" i="35"/>
  <c r="K22" i="35"/>
  <c r="AE22" i="35"/>
  <c r="AA26" i="35"/>
  <c r="R26" i="35"/>
  <c r="H26" i="35"/>
  <c r="Y26" i="35"/>
  <c r="Q26" i="35"/>
  <c r="E26" i="35"/>
  <c r="W26" i="35"/>
  <c r="A26" i="35"/>
  <c r="S26" i="35"/>
  <c r="N26" i="35"/>
  <c r="K26" i="35"/>
  <c r="AE26" i="35"/>
  <c r="AA58" i="35"/>
  <c r="R58" i="35"/>
  <c r="H58" i="35"/>
  <c r="Y58" i="35"/>
  <c r="Q58" i="35"/>
  <c r="E58" i="35"/>
  <c r="W58" i="35"/>
  <c r="A58" i="35"/>
  <c r="S58" i="35"/>
  <c r="N58" i="35"/>
  <c r="AE58" i="35"/>
  <c r="K58" i="35"/>
  <c r="AA62" i="35"/>
  <c r="R62" i="35"/>
  <c r="H62" i="35"/>
  <c r="Y62" i="35"/>
  <c r="Q62" i="35"/>
  <c r="E62" i="35"/>
  <c r="W62" i="35"/>
  <c r="A62" i="35"/>
  <c r="S62" i="35"/>
  <c r="N62" i="35"/>
  <c r="AE62" i="35"/>
  <c r="K62" i="35"/>
  <c r="P7" i="37"/>
  <c r="H7" i="37"/>
  <c r="O7" i="37"/>
  <c r="G7" i="37"/>
  <c r="C7" i="37"/>
  <c r="Q7" i="37"/>
  <c r="E7" i="37"/>
  <c r="S7" i="37" s="1"/>
  <c r="T7" i="37"/>
  <c r="N7" i="37"/>
  <c r="M7" i="37"/>
  <c r="F7" i="37"/>
  <c r="P15" i="37"/>
  <c r="H15" i="37"/>
  <c r="C15" i="37"/>
  <c r="O15" i="37"/>
  <c r="G15" i="37"/>
  <c r="Q15" i="37"/>
  <c r="E15" i="37"/>
  <c r="T15" i="37"/>
  <c r="N15" i="37"/>
  <c r="M15" i="37"/>
  <c r="F15" i="37"/>
  <c r="C21" i="37"/>
  <c r="P21" i="37"/>
  <c r="H21" i="37"/>
  <c r="T21" i="37"/>
  <c r="N21" i="37"/>
  <c r="O21" i="37"/>
  <c r="G21" i="37"/>
  <c r="F21" i="37"/>
  <c r="Q21" i="37"/>
  <c r="M21" i="37"/>
  <c r="E21" i="37"/>
  <c r="T38" i="37"/>
  <c r="N38" i="37"/>
  <c r="F38" i="37"/>
  <c r="Q38" i="37"/>
  <c r="M38" i="37"/>
  <c r="E38" i="37"/>
  <c r="L38" i="37" s="1"/>
  <c r="C38" i="37"/>
  <c r="H38" i="37"/>
  <c r="P38" i="37"/>
  <c r="G38" i="37"/>
  <c r="O38" i="37"/>
  <c r="P47" i="37"/>
  <c r="H47" i="37"/>
  <c r="C47" i="37"/>
  <c r="O47" i="37"/>
  <c r="G47" i="37"/>
  <c r="T47" i="37"/>
  <c r="F47" i="37"/>
  <c r="Q47" i="37"/>
  <c r="E47" i="37"/>
  <c r="N47" i="37"/>
  <c r="M47" i="37"/>
  <c r="AA26" i="32"/>
  <c r="X26" i="32"/>
  <c r="Y26" i="32" s="1"/>
  <c r="L26" i="32"/>
  <c r="M26" i="32" s="1"/>
  <c r="N26" i="32" s="1"/>
  <c r="O26" i="32" s="1"/>
  <c r="V26" i="32"/>
  <c r="W26" i="32" s="1"/>
  <c r="H26" i="32"/>
  <c r="I26" i="32" s="1"/>
  <c r="J26" i="32" s="1"/>
  <c r="K26" i="32" s="1"/>
  <c r="AD26" i="32"/>
  <c r="AE26" i="32" s="1"/>
  <c r="D26" i="32"/>
  <c r="E26" i="32" s="1"/>
  <c r="F26" i="32" s="1"/>
  <c r="G26" i="32" s="1"/>
  <c r="T26" i="32"/>
  <c r="U26" i="32" s="1"/>
  <c r="AB26" i="32"/>
  <c r="AC26" i="32" s="1"/>
  <c r="P26" i="32"/>
  <c r="Q26" i="32" s="1"/>
  <c r="R26" i="32" s="1"/>
  <c r="S26" i="32" s="1"/>
  <c r="W19" i="33"/>
  <c r="N19" i="33"/>
  <c r="A19" i="33"/>
  <c r="AE19" i="33"/>
  <c r="S19" i="33"/>
  <c r="K19" i="33"/>
  <c r="R19" i="33"/>
  <c r="H19" i="33"/>
  <c r="Q19" i="33"/>
  <c r="AA19" i="33"/>
  <c r="E19" i="33"/>
  <c r="W23" i="33"/>
  <c r="N23" i="33"/>
  <c r="A23" i="33"/>
  <c r="AE23" i="33"/>
  <c r="S23" i="33"/>
  <c r="K23" i="33"/>
  <c r="R23" i="33"/>
  <c r="H23" i="33"/>
  <c r="Q23" i="33"/>
  <c r="AA23" i="33"/>
  <c r="E23" i="33"/>
  <c r="Y23" i="33"/>
  <c r="W59" i="33"/>
  <c r="N59" i="33"/>
  <c r="A59" i="33"/>
  <c r="AE59" i="33"/>
  <c r="S59" i="33"/>
  <c r="K59" i="33"/>
  <c r="R59" i="33"/>
  <c r="AA59" i="33"/>
  <c r="Q59" i="33"/>
  <c r="H59" i="33"/>
  <c r="Y59" i="33"/>
  <c r="E59" i="33"/>
  <c r="AA63" i="33"/>
  <c r="Y63" i="33"/>
  <c r="W63" i="33"/>
  <c r="N63" i="33"/>
  <c r="A63" i="33"/>
  <c r="S63" i="33"/>
  <c r="K63" i="33"/>
  <c r="R63" i="33"/>
  <c r="Q63" i="33"/>
  <c r="H63" i="33"/>
  <c r="AE63" i="33"/>
  <c r="E63" i="33"/>
  <c r="AA102" i="33"/>
  <c r="R102" i="33"/>
  <c r="H102" i="33"/>
  <c r="Y102" i="33"/>
  <c r="Q102" i="33"/>
  <c r="E102" i="33"/>
  <c r="N102" i="33"/>
  <c r="AE102" i="33"/>
  <c r="K102" i="33"/>
  <c r="W102" i="33"/>
  <c r="S102" i="33"/>
  <c r="A102" i="33"/>
  <c r="AA59" i="35"/>
  <c r="R59" i="35"/>
  <c r="H59" i="35"/>
  <c r="Y59" i="35"/>
  <c r="Q59" i="35"/>
  <c r="E59" i="35"/>
  <c r="N59" i="35"/>
  <c r="AE59" i="35"/>
  <c r="K59" i="35"/>
  <c r="A59" i="35"/>
  <c r="W59" i="35"/>
  <c r="S59" i="35"/>
  <c r="AA63" i="35"/>
  <c r="R63" i="35"/>
  <c r="H63" i="35"/>
  <c r="Y63" i="35"/>
  <c r="Q63" i="35"/>
  <c r="E63" i="35"/>
  <c r="N63" i="35"/>
  <c r="AE63" i="35"/>
  <c r="K63" i="35"/>
  <c r="A63" i="35"/>
  <c r="W63" i="35"/>
  <c r="S63" i="35"/>
  <c r="C8" i="37"/>
  <c r="T8" i="37"/>
  <c r="N8" i="37"/>
  <c r="F8" i="37"/>
  <c r="Q8" i="37"/>
  <c r="M8" i="37"/>
  <c r="E8" i="37"/>
  <c r="O8" i="37"/>
  <c r="G8" i="37"/>
  <c r="H8" i="37"/>
  <c r="P8" i="37"/>
  <c r="C12" i="37"/>
  <c r="T12" i="37"/>
  <c r="N12" i="37"/>
  <c r="F12" i="37"/>
  <c r="Q12" i="37"/>
  <c r="M12" i="37"/>
  <c r="E12" i="37"/>
  <c r="O12" i="37"/>
  <c r="P12" i="37"/>
  <c r="H12" i="37"/>
  <c r="G12" i="37"/>
  <c r="C16" i="37"/>
  <c r="T16" i="37"/>
  <c r="N16" i="37"/>
  <c r="F16" i="37"/>
  <c r="Q16" i="37"/>
  <c r="M16" i="37"/>
  <c r="E16" i="37"/>
  <c r="I16" i="37" s="1"/>
  <c r="O16" i="37"/>
  <c r="G16" i="37"/>
  <c r="H16" i="37"/>
  <c r="P16" i="37"/>
  <c r="T22" i="37"/>
  <c r="N22" i="37"/>
  <c r="F22" i="37"/>
  <c r="Q22" i="37"/>
  <c r="M22" i="37"/>
  <c r="E22" i="37"/>
  <c r="H22" i="37"/>
  <c r="G22" i="37"/>
  <c r="P22" i="37"/>
  <c r="C22" i="37"/>
  <c r="O22" i="37"/>
  <c r="T26" i="37"/>
  <c r="N26" i="37"/>
  <c r="F26" i="37"/>
  <c r="Q26" i="37"/>
  <c r="M26" i="37"/>
  <c r="E26" i="37"/>
  <c r="R26" i="37" s="1"/>
  <c r="H26" i="37"/>
  <c r="P26" i="37"/>
  <c r="C26" i="37"/>
  <c r="G26" i="37"/>
  <c r="O26" i="37"/>
  <c r="P35" i="37"/>
  <c r="H35" i="37"/>
  <c r="C35" i="37"/>
  <c r="O35" i="37"/>
  <c r="G35" i="37"/>
  <c r="T35" i="37"/>
  <c r="F35" i="37"/>
  <c r="N35" i="37"/>
  <c r="Q35" i="37"/>
  <c r="E35" i="37"/>
  <c r="M35" i="37"/>
  <c r="P39" i="37"/>
  <c r="H39" i="37"/>
  <c r="C39" i="37"/>
  <c r="O39" i="37"/>
  <c r="G39" i="37"/>
  <c r="T39" i="37"/>
  <c r="F39" i="37"/>
  <c r="Q39" i="37"/>
  <c r="E39" i="37"/>
  <c r="K39" i="37" s="1"/>
  <c r="N39" i="37"/>
  <c r="M39" i="37"/>
  <c r="P41" i="37"/>
  <c r="H41" i="37"/>
  <c r="O41" i="37"/>
  <c r="G41" i="37"/>
  <c r="N41" i="37"/>
  <c r="T41" i="37"/>
  <c r="M41" i="37"/>
  <c r="F41" i="37"/>
  <c r="Q41" i="37"/>
  <c r="E41" i="37"/>
  <c r="C41" i="37"/>
  <c r="C44" i="37"/>
  <c r="T44" i="37"/>
  <c r="N44" i="37"/>
  <c r="F44" i="37"/>
  <c r="Q44" i="37"/>
  <c r="M44" i="37"/>
  <c r="E44" i="37"/>
  <c r="P44" i="37"/>
  <c r="O44" i="37"/>
  <c r="H44" i="37"/>
  <c r="G44" i="37"/>
  <c r="C48" i="37"/>
  <c r="T48" i="37"/>
  <c r="N48" i="37"/>
  <c r="F48" i="37"/>
  <c r="Q48" i="37"/>
  <c r="M48" i="37"/>
  <c r="E48" i="37"/>
  <c r="P48" i="37"/>
  <c r="H48" i="37"/>
  <c r="O48" i="37"/>
  <c r="G48" i="37"/>
  <c r="C11" i="37"/>
  <c r="P11" i="37"/>
  <c r="H11" i="37"/>
  <c r="O11" i="37"/>
  <c r="G11" i="37"/>
  <c r="Q11" i="37"/>
  <c r="E11" i="37"/>
  <c r="J11" i="37" s="1"/>
  <c r="M11" i="37"/>
  <c r="F11" i="37"/>
  <c r="N11" i="37"/>
  <c r="T11" i="37"/>
  <c r="C25" i="37"/>
  <c r="P25" i="37"/>
  <c r="H25" i="37"/>
  <c r="O25" i="37"/>
  <c r="G25" i="37"/>
  <c r="N25" i="37"/>
  <c r="F25" i="37"/>
  <c r="M25" i="37"/>
  <c r="T25" i="37"/>
  <c r="E25" i="37"/>
  <c r="J25" i="37" s="1"/>
  <c r="Q25" i="37"/>
  <c r="T34" i="37"/>
  <c r="N34" i="37"/>
  <c r="F34" i="37"/>
  <c r="Q34" i="37"/>
  <c r="M34" i="37"/>
  <c r="E34" i="37"/>
  <c r="R34" i="37" s="1"/>
  <c r="H34" i="37"/>
  <c r="G34" i="37"/>
  <c r="C34" i="37"/>
  <c r="P34" i="37"/>
  <c r="O34" i="37"/>
  <c r="P43" i="37"/>
  <c r="H43" i="37"/>
  <c r="C43" i="37"/>
  <c r="O43" i="37"/>
  <c r="G43" i="37"/>
  <c r="T43" i="37"/>
  <c r="F43" i="37"/>
  <c r="N43" i="37"/>
  <c r="Q43" i="37"/>
  <c r="E43" i="37"/>
  <c r="M43" i="37"/>
  <c r="AA98" i="33"/>
  <c r="R98" i="33"/>
  <c r="H98" i="33"/>
  <c r="Y98" i="33"/>
  <c r="Q98" i="33"/>
  <c r="E98" i="33"/>
  <c r="N98" i="33"/>
  <c r="AE98" i="33"/>
  <c r="K98" i="33"/>
  <c r="W98" i="33"/>
  <c r="S98" i="33"/>
  <c r="A98" i="33"/>
  <c r="AD23" i="34"/>
  <c r="AE23" i="34" s="1"/>
  <c r="T23" i="34"/>
  <c r="U23" i="34" s="1"/>
  <c r="D23" i="34"/>
  <c r="E23" i="34" s="1"/>
  <c r="F23" i="34" s="1"/>
  <c r="G23" i="34" s="1"/>
  <c r="AB23" i="34"/>
  <c r="AC23" i="34" s="1"/>
  <c r="P23" i="34"/>
  <c r="Q23" i="34" s="1"/>
  <c r="R23" i="34" s="1"/>
  <c r="S23" i="34" s="1"/>
  <c r="X23" i="34"/>
  <c r="Y23" i="34" s="1"/>
  <c r="V23" i="34"/>
  <c r="W23" i="34" s="1"/>
  <c r="L23" i="34"/>
  <c r="M23" i="34" s="1"/>
  <c r="N23" i="34" s="1"/>
  <c r="O23" i="34" s="1"/>
  <c r="H23" i="34"/>
  <c r="I23" i="34" s="1"/>
  <c r="J23" i="34" s="1"/>
  <c r="K23" i="34" s="1"/>
  <c r="AA19" i="35"/>
  <c r="R19" i="35"/>
  <c r="H19" i="35"/>
  <c r="E19" i="35"/>
  <c r="N19" i="35"/>
  <c r="AE19" i="35"/>
  <c r="K19" i="35"/>
  <c r="W19" i="35"/>
  <c r="A19" i="35"/>
  <c r="S19" i="35"/>
  <c r="AA23" i="35"/>
  <c r="R23" i="35"/>
  <c r="H23" i="35"/>
  <c r="Y23" i="35"/>
  <c r="Q23" i="35"/>
  <c r="E23" i="35"/>
  <c r="N23" i="35"/>
  <c r="AE23" i="35"/>
  <c r="K23" i="35"/>
  <c r="W23" i="35"/>
  <c r="S23" i="35"/>
  <c r="A23" i="35"/>
  <c r="AA22" i="32"/>
  <c r="X22" i="32"/>
  <c r="Y22" i="32" s="1"/>
  <c r="L22" i="32"/>
  <c r="M22" i="32" s="1"/>
  <c r="N22" i="32" s="1"/>
  <c r="O22" i="32" s="1"/>
  <c r="V22" i="32"/>
  <c r="W22" i="32" s="1"/>
  <c r="H22" i="32"/>
  <c r="I22" i="32" s="1"/>
  <c r="J22" i="32" s="1"/>
  <c r="K22" i="32" s="1"/>
  <c r="T22" i="32"/>
  <c r="U22" i="32" s="1"/>
  <c r="D22" i="32"/>
  <c r="E22" i="32" s="1"/>
  <c r="F22" i="32" s="1"/>
  <c r="G22" i="32" s="1"/>
  <c r="P22" i="32"/>
  <c r="Q22" i="32" s="1"/>
  <c r="R22" i="32" s="1"/>
  <c r="S22" i="32" s="1"/>
  <c r="AD22" i="32"/>
  <c r="AE22" i="32" s="1"/>
  <c r="AB22" i="32"/>
  <c r="AC22" i="32" s="1"/>
  <c r="AA24" i="32"/>
  <c r="AD24" i="32"/>
  <c r="AE24" i="32" s="1"/>
  <c r="T24" i="32"/>
  <c r="U24" i="32" s="1"/>
  <c r="D24" i="32"/>
  <c r="E24" i="32" s="1"/>
  <c r="F24" i="32" s="1"/>
  <c r="G24" i="32" s="1"/>
  <c r="AB24" i="32"/>
  <c r="AC24" i="32" s="1"/>
  <c r="P24" i="32"/>
  <c r="Q24" i="32" s="1"/>
  <c r="R24" i="32" s="1"/>
  <c r="S24" i="32" s="1"/>
  <c r="L24" i="32"/>
  <c r="M24" i="32" s="1"/>
  <c r="N24" i="32" s="1"/>
  <c r="O24" i="32" s="1"/>
  <c r="H24" i="32"/>
  <c r="I24" i="32" s="1"/>
  <c r="J24" i="32" s="1"/>
  <c r="K24" i="32" s="1"/>
  <c r="X24" i="32"/>
  <c r="Y24" i="32" s="1"/>
  <c r="V24" i="32"/>
  <c r="W24" i="32" s="1"/>
  <c r="AA25" i="32"/>
  <c r="AB25" i="32"/>
  <c r="AC25" i="32" s="1"/>
  <c r="P25" i="32"/>
  <c r="Q25" i="32" s="1"/>
  <c r="R25" i="32" s="1"/>
  <c r="S25" i="32" s="1"/>
  <c r="X25" i="32"/>
  <c r="Y25" i="32" s="1"/>
  <c r="L25" i="32"/>
  <c r="M25" i="32" s="1"/>
  <c r="N25" i="32" s="1"/>
  <c r="O25" i="32" s="1"/>
  <c r="H25" i="32"/>
  <c r="I25" i="32" s="1"/>
  <c r="J25" i="32" s="1"/>
  <c r="K25" i="32" s="1"/>
  <c r="V25" i="32"/>
  <c r="W25" i="32" s="1"/>
  <c r="AD25" i="32"/>
  <c r="AE25" i="32" s="1"/>
  <c r="D25" i="32"/>
  <c r="E25" i="32" s="1"/>
  <c r="F25" i="32" s="1"/>
  <c r="G25" i="32" s="1"/>
  <c r="T25" i="32"/>
  <c r="U25" i="32" s="1"/>
  <c r="AA27" i="32"/>
  <c r="V27" i="32"/>
  <c r="W27" i="32" s="1"/>
  <c r="H27" i="32"/>
  <c r="I27" i="32" s="1"/>
  <c r="J27" i="32" s="1"/>
  <c r="K27" i="32" s="1"/>
  <c r="AD27" i="32"/>
  <c r="AE27" i="32" s="1"/>
  <c r="T27" i="32"/>
  <c r="U27" i="32" s="1"/>
  <c r="D27" i="32"/>
  <c r="E27" i="32" s="1"/>
  <c r="F27" i="32" s="1"/>
  <c r="G27" i="32" s="1"/>
  <c r="AB27" i="32"/>
  <c r="AC27" i="32" s="1"/>
  <c r="X27" i="32"/>
  <c r="Y27" i="32" s="1"/>
  <c r="P27" i="32"/>
  <c r="Q27" i="32" s="1"/>
  <c r="R27" i="32" s="1"/>
  <c r="S27" i="32" s="1"/>
  <c r="L27" i="32"/>
  <c r="M27" i="32" s="1"/>
  <c r="N27" i="32" s="1"/>
  <c r="O27" i="32" s="1"/>
  <c r="W20" i="33"/>
  <c r="N20" i="33"/>
  <c r="A20" i="33"/>
  <c r="AE20" i="33"/>
  <c r="S20" i="33"/>
  <c r="K20" i="33"/>
  <c r="AA20" i="33"/>
  <c r="H20" i="33"/>
  <c r="R20" i="33"/>
  <c r="Y20" i="33"/>
  <c r="E20" i="33"/>
  <c r="Q20" i="33"/>
  <c r="W24" i="33"/>
  <c r="N24" i="33"/>
  <c r="A24" i="33"/>
  <c r="AE24" i="33"/>
  <c r="S24" i="33"/>
  <c r="K24" i="33"/>
  <c r="AA24" i="33"/>
  <c r="H24" i="33"/>
  <c r="R24" i="33"/>
  <c r="Y24" i="33"/>
  <c r="E24" i="33"/>
  <c r="Q24" i="33"/>
  <c r="W60" i="33"/>
  <c r="N60" i="33"/>
  <c r="A60" i="33"/>
  <c r="AE60" i="33"/>
  <c r="S60" i="33"/>
  <c r="K60" i="33"/>
  <c r="AA60" i="33"/>
  <c r="H60" i="33"/>
  <c r="Y60" i="33"/>
  <c r="E60" i="33"/>
  <c r="R60" i="33"/>
  <c r="Q60" i="33"/>
  <c r="AA64" i="33"/>
  <c r="R64" i="33"/>
  <c r="H64" i="33"/>
  <c r="Y64" i="33"/>
  <c r="Q64" i="33"/>
  <c r="E64" i="33"/>
  <c r="N64" i="33"/>
  <c r="AE64" i="33"/>
  <c r="K64" i="33"/>
  <c r="W64" i="33"/>
  <c r="A64" i="33"/>
  <c r="S64" i="33"/>
  <c r="AA95" i="33"/>
  <c r="R95" i="33"/>
  <c r="H95" i="33"/>
  <c r="Y95" i="33"/>
  <c r="Q95" i="33"/>
  <c r="E95" i="33"/>
  <c r="W95" i="33"/>
  <c r="A95" i="33"/>
  <c r="S95" i="33"/>
  <c r="AE95" i="33"/>
  <c r="N95" i="33"/>
  <c r="K95" i="33"/>
  <c r="AA99" i="33"/>
  <c r="R99" i="33"/>
  <c r="H99" i="33"/>
  <c r="Y99" i="33"/>
  <c r="Q99" i="33"/>
  <c r="E99" i="33"/>
  <c r="W99" i="33"/>
  <c r="A99" i="33"/>
  <c r="S99" i="33"/>
  <c r="N99" i="33"/>
  <c r="AE99" i="33"/>
  <c r="K99" i="33"/>
  <c r="Y21" i="34"/>
  <c r="W21" i="34"/>
  <c r="I21" i="34"/>
  <c r="J21" i="34" s="1"/>
  <c r="K21" i="34" s="1"/>
  <c r="AE21" i="34"/>
  <c r="E21" i="34"/>
  <c r="F21" i="34" s="1"/>
  <c r="G21" i="34" s="1"/>
  <c r="Q21" i="34"/>
  <c r="R21" i="34" s="1"/>
  <c r="S21" i="34" s="1"/>
  <c r="V22" i="34"/>
  <c r="W22" i="34" s="1"/>
  <c r="H22" i="34"/>
  <c r="I22" i="34" s="1"/>
  <c r="J22" i="34" s="1"/>
  <c r="K22" i="34" s="1"/>
  <c r="AD22" i="34"/>
  <c r="AE22" i="34" s="1"/>
  <c r="T22" i="34"/>
  <c r="U22" i="34" s="1"/>
  <c r="D22" i="34"/>
  <c r="E22" i="34" s="1"/>
  <c r="F22" i="34" s="1"/>
  <c r="G22" i="34" s="1"/>
  <c r="AB22" i="34"/>
  <c r="AC22" i="34" s="1"/>
  <c r="X22" i="34"/>
  <c r="Y22" i="34" s="1"/>
  <c r="P22" i="34"/>
  <c r="Q22" i="34" s="1"/>
  <c r="R22" i="34" s="1"/>
  <c r="S22" i="34" s="1"/>
  <c r="L22" i="34"/>
  <c r="M22" i="34" s="1"/>
  <c r="N22" i="34" s="1"/>
  <c r="O22" i="34" s="1"/>
  <c r="AA20" i="35"/>
  <c r="R20" i="35"/>
  <c r="H20" i="35"/>
  <c r="Y20" i="35"/>
  <c r="Q20" i="35"/>
  <c r="E20" i="35"/>
  <c r="W20" i="35"/>
  <c r="A20" i="35"/>
  <c r="S20" i="35"/>
  <c r="AE20" i="35"/>
  <c r="N20" i="35"/>
  <c r="K20" i="35"/>
  <c r="AA24" i="35"/>
  <c r="R24" i="35"/>
  <c r="H24" i="35"/>
  <c r="Y24" i="35"/>
  <c r="Q24" i="35"/>
  <c r="E24" i="35"/>
  <c r="W24" i="35"/>
  <c r="A24" i="35"/>
  <c r="S24" i="35"/>
  <c r="N24" i="35"/>
  <c r="AE24" i="35"/>
  <c r="K24" i="35"/>
  <c r="AA60" i="35"/>
  <c r="R60" i="35"/>
  <c r="H60" i="35"/>
  <c r="Y60" i="35"/>
  <c r="Q60" i="35"/>
  <c r="E60" i="35"/>
  <c r="W60" i="35"/>
  <c r="A60" i="35"/>
  <c r="S60" i="35"/>
  <c r="N60" i="35"/>
  <c r="K60" i="35"/>
  <c r="AE60" i="35"/>
  <c r="AA64" i="35"/>
  <c r="R64" i="35"/>
  <c r="H64" i="35"/>
  <c r="Y64" i="35"/>
  <c r="Q64" i="35"/>
  <c r="E64" i="35"/>
  <c r="W64" i="35"/>
  <c r="A64" i="35"/>
  <c r="S64" i="35"/>
  <c r="N64" i="35"/>
  <c r="K64" i="35"/>
  <c r="AE64" i="35"/>
  <c r="C5" i="37"/>
  <c r="P5" i="37"/>
  <c r="H5" i="37"/>
  <c r="O5" i="37"/>
  <c r="G5" i="37"/>
  <c r="M5" i="37"/>
  <c r="E5" i="37"/>
  <c r="F5" i="37"/>
  <c r="Q5" i="37"/>
  <c r="N5" i="37"/>
  <c r="C9" i="37"/>
  <c r="P9" i="37"/>
  <c r="H9" i="37"/>
  <c r="O9" i="37"/>
  <c r="G9" i="37"/>
  <c r="M9" i="37"/>
  <c r="Q9" i="37"/>
  <c r="N9" i="37"/>
  <c r="T9" i="37"/>
  <c r="F9" i="37"/>
  <c r="E9" i="37"/>
  <c r="R9" i="37" s="1"/>
  <c r="C13" i="37"/>
  <c r="P13" i="37"/>
  <c r="H13" i="37"/>
  <c r="O13" i="37"/>
  <c r="G13" i="37"/>
  <c r="M13" i="37"/>
  <c r="E13" i="37"/>
  <c r="R13" i="37" s="1"/>
  <c r="T13" i="37"/>
  <c r="F13" i="37"/>
  <c r="Q13" i="37"/>
  <c r="N13" i="37"/>
  <c r="C17" i="37"/>
  <c r="P17" i="37"/>
  <c r="H17" i="37"/>
  <c r="O17" i="37"/>
  <c r="G17" i="37"/>
  <c r="M17" i="37"/>
  <c r="Q17" i="37"/>
  <c r="N17" i="37"/>
  <c r="T17" i="37"/>
  <c r="F17" i="37"/>
  <c r="E17" i="37"/>
  <c r="J17" i="37" s="1"/>
  <c r="C19" i="37"/>
  <c r="P19" i="37"/>
  <c r="H19" i="37"/>
  <c r="N19" i="37"/>
  <c r="O19" i="37"/>
  <c r="G19" i="37"/>
  <c r="T19" i="37"/>
  <c r="E19" i="37"/>
  <c r="M19" i="37"/>
  <c r="Q19" i="37"/>
  <c r="F19" i="37"/>
  <c r="P23" i="37"/>
  <c r="H23" i="37"/>
  <c r="O23" i="37"/>
  <c r="G23" i="37"/>
  <c r="T23" i="37"/>
  <c r="F23" i="37"/>
  <c r="N23" i="37"/>
  <c r="Q23" i="37"/>
  <c r="E23" i="37"/>
  <c r="C23" i="37"/>
  <c r="M23" i="37"/>
  <c r="P27" i="37"/>
  <c r="H27" i="37"/>
  <c r="O27" i="37"/>
  <c r="G27" i="37"/>
  <c r="C27" i="37"/>
  <c r="T27" i="37"/>
  <c r="F27" i="37"/>
  <c r="Q27" i="37"/>
  <c r="E27" i="37"/>
  <c r="N27" i="37"/>
  <c r="M27" i="37"/>
  <c r="C36" i="37"/>
  <c r="T36" i="37"/>
  <c r="N36" i="37"/>
  <c r="F36" i="37"/>
  <c r="Q36" i="37"/>
  <c r="M36" i="37"/>
  <c r="E36" i="37"/>
  <c r="P36" i="37"/>
  <c r="O36" i="37"/>
  <c r="H36" i="37"/>
  <c r="G36" i="37"/>
  <c r="T42" i="37"/>
  <c r="N42" i="37"/>
  <c r="F42" i="37"/>
  <c r="Q42" i="37"/>
  <c r="M42" i="37"/>
  <c r="E42" i="37"/>
  <c r="S42" i="37" s="1"/>
  <c r="H42" i="37"/>
  <c r="C42" i="37"/>
  <c r="G42" i="37"/>
  <c r="P42" i="37"/>
  <c r="O42" i="37"/>
  <c r="P45" i="37"/>
  <c r="H45" i="37"/>
  <c r="O45" i="37"/>
  <c r="G45" i="37"/>
  <c r="N45" i="37"/>
  <c r="F45" i="37"/>
  <c r="C45" i="37"/>
  <c r="M45" i="37"/>
  <c r="T45" i="37"/>
  <c r="E45" i="37"/>
  <c r="Q45" i="37"/>
  <c r="AC21" i="34"/>
  <c r="AA21" i="34"/>
  <c r="M21" i="34"/>
  <c r="N21" i="34" s="1"/>
  <c r="O21" i="34" s="1"/>
  <c r="D11" i="19" l="1"/>
  <c r="F11" i="19" s="1"/>
  <c r="L16" i="37"/>
  <c r="K11" i="37"/>
  <c r="J16" i="37"/>
  <c r="J5" i="37"/>
  <c r="R5" i="37"/>
  <c r="S5" i="37"/>
  <c r="L11" i="37"/>
  <c r="R11" i="37"/>
  <c r="I11" i="37"/>
  <c r="S16" i="37"/>
  <c r="L34" i="37"/>
  <c r="S33" i="37"/>
  <c r="R33" i="37"/>
  <c r="S40" i="37"/>
  <c r="L40" i="37"/>
  <c r="R38" i="37"/>
  <c r="I34" i="37"/>
  <c r="J39" i="37"/>
  <c r="I38" i="37"/>
  <c r="R40" i="37"/>
  <c r="I40" i="37"/>
  <c r="K40" i="37"/>
  <c r="S28" i="37"/>
  <c r="R28" i="37"/>
  <c r="K28" i="37"/>
  <c r="L28" i="37"/>
  <c r="I26" i="37"/>
  <c r="I7" i="37"/>
  <c r="R7" i="37"/>
  <c r="K7" i="37"/>
  <c r="K26" i="37"/>
  <c r="K16" i="37"/>
  <c r="R16" i="37"/>
  <c r="S11" i="37"/>
  <c r="L26" i="37"/>
  <c r="S24" i="37"/>
  <c r="R24" i="37"/>
  <c r="I28" i="37"/>
  <c r="J42" i="37"/>
  <c r="R39" i="37"/>
  <c r="K17" i="37"/>
  <c r="L39" i="37"/>
  <c r="I39" i="37"/>
  <c r="K42" i="37"/>
  <c r="S39" i="37"/>
  <c r="L42" i="37"/>
  <c r="I42" i="37"/>
  <c r="R17" i="37"/>
  <c r="S9" i="37"/>
  <c r="J9" i="37"/>
  <c r="L9" i="37"/>
  <c r="S25" i="37"/>
  <c r="K9" i="37"/>
  <c r="I9" i="37"/>
  <c r="K5" i="37"/>
  <c r="L5" i="37"/>
  <c r="J7" i="37"/>
  <c r="L7" i="37"/>
  <c r="I5" i="37"/>
  <c r="K18" i="37"/>
  <c r="I18" i="37"/>
  <c r="L46" i="37"/>
  <c r="R42" i="37"/>
  <c r="J18" i="37"/>
  <c r="K13" i="37"/>
  <c r="I17" i="37"/>
  <c r="R18" i="37"/>
  <c r="S13" i="37"/>
  <c r="J13" i="37"/>
  <c r="I13" i="37"/>
  <c r="L18" i="37"/>
  <c r="R46" i="37"/>
  <c r="L13" i="37"/>
  <c r="S18" i="37"/>
  <c r="I25" i="37"/>
  <c r="L24" i="37"/>
  <c r="K46" i="37"/>
  <c r="S46" i="37"/>
  <c r="J46" i="37"/>
  <c r="K24" i="37"/>
  <c r="L25" i="37"/>
  <c r="R25" i="37"/>
  <c r="K34" i="37"/>
  <c r="S34" i="37"/>
  <c r="J34" i="37"/>
  <c r="J24" i="37"/>
  <c r="K25" i="37"/>
  <c r="J44" i="37"/>
  <c r="R44" i="37"/>
  <c r="L44" i="37"/>
  <c r="K44" i="37"/>
  <c r="I44" i="37"/>
  <c r="S44" i="37"/>
  <c r="J38" i="37"/>
  <c r="S38" i="37"/>
  <c r="K38" i="37"/>
  <c r="S26" i="37"/>
  <c r="J26" i="37"/>
  <c r="S17" i="37"/>
  <c r="L17" i="37"/>
  <c r="I45" i="37"/>
  <c r="S45" i="37"/>
  <c r="R45" i="37"/>
  <c r="J45" i="37"/>
  <c r="L45" i="37"/>
  <c r="K45" i="37"/>
  <c r="K37" i="37"/>
  <c r="I37" i="37"/>
  <c r="S37" i="37"/>
  <c r="J37" i="37"/>
  <c r="R37" i="37"/>
  <c r="L37" i="37"/>
  <c r="J22" i="37"/>
  <c r="S22" i="37"/>
  <c r="L22" i="37"/>
  <c r="R22" i="37"/>
  <c r="K22" i="37"/>
  <c r="I22" i="37"/>
  <c r="I6" i="37"/>
  <c r="S6" i="37"/>
  <c r="R6" i="37"/>
  <c r="L6" i="37"/>
  <c r="K6" i="37"/>
  <c r="J6" i="37"/>
  <c r="K21" i="37"/>
  <c r="S21" i="37"/>
  <c r="L21" i="37"/>
  <c r="R21" i="37"/>
  <c r="J21" i="37"/>
  <c r="I21" i="37"/>
  <c r="S35" i="37"/>
  <c r="K35" i="37"/>
  <c r="L35" i="37"/>
  <c r="J35" i="37"/>
  <c r="R35" i="37"/>
  <c r="I35" i="37"/>
  <c r="R48" i="37"/>
  <c r="L48" i="37"/>
  <c r="J48" i="37"/>
  <c r="K48" i="37"/>
  <c r="S48" i="37"/>
  <c r="I48" i="37"/>
  <c r="R36" i="37"/>
  <c r="L36" i="37"/>
  <c r="J36" i="37"/>
  <c r="K36" i="37"/>
  <c r="S36" i="37"/>
  <c r="I36" i="37"/>
  <c r="S47" i="37"/>
  <c r="K47" i="37"/>
  <c r="L47" i="37"/>
  <c r="J47" i="37"/>
  <c r="R47" i="37"/>
  <c r="I47" i="37"/>
  <c r="S19" i="37"/>
  <c r="L19" i="37"/>
  <c r="K19" i="37"/>
  <c r="R19" i="37"/>
  <c r="J19" i="37"/>
  <c r="I19" i="37"/>
  <c r="K10" i="37"/>
  <c r="J10" i="37"/>
  <c r="I10" i="37"/>
  <c r="S10" i="37"/>
  <c r="R10" i="37"/>
  <c r="L10" i="37"/>
  <c r="R20" i="37"/>
  <c r="L20" i="37"/>
  <c r="J20" i="37"/>
  <c r="I20" i="37"/>
  <c r="K20" i="37"/>
  <c r="S20" i="37"/>
  <c r="I12" i="37"/>
  <c r="S12" i="37"/>
  <c r="R12" i="37"/>
  <c r="L12" i="37"/>
  <c r="K12" i="37"/>
  <c r="J12" i="37"/>
  <c r="S8" i="37"/>
  <c r="L8" i="37"/>
  <c r="R8" i="37"/>
  <c r="K8" i="37"/>
  <c r="J8" i="37"/>
  <c r="I8" i="37"/>
  <c r="S14" i="37"/>
  <c r="R14" i="37"/>
  <c r="L14" i="37"/>
  <c r="K14" i="37"/>
  <c r="J14" i="37"/>
  <c r="I14" i="37"/>
  <c r="K15" i="37"/>
  <c r="S15" i="37"/>
  <c r="L15" i="37"/>
  <c r="R15" i="37"/>
  <c r="J15" i="37"/>
  <c r="I15" i="37"/>
  <c r="K43" i="37"/>
  <c r="I43" i="37"/>
  <c r="L43" i="37"/>
  <c r="S43" i="37"/>
  <c r="J43" i="37"/>
  <c r="R43" i="37"/>
  <c r="K27" i="37"/>
  <c r="S27" i="37"/>
  <c r="L27" i="37"/>
  <c r="R27" i="37"/>
  <c r="J27" i="37"/>
  <c r="I27" i="37"/>
  <c r="I33" i="37"/>
  <c r="J33" i="37"/>
  <c r="L33" i="37"/>
  <c r="K33" i="37"/>
  <c r="I23" i="37"/>
  <c r="J23" i="37"/>
  <c r="S23" i="37"/>
  <c r="L23" i="37"/>
  <c r="R23" i="37"/>
  <c r="K23" i="37"/>
  <c r="S41" i="37"/>
  <c r="K41" i="37"/>
  <c r="R41" i="37"/>
  <c r="I41" i="37"/>
  <c r="L41" i="37"/>
  <c r="J41" i="37"/>
  <c r="G11" i="19" l="1"/>
  <c r="K16" i="36" s="1"/>
  <c r="J16" i="36"/>
  <c r="BA25" i="6"/>
  <c r="BA22" i="6"/>
  <c r="BA23" i="6"/>
  <c r="BA24" i="6"/>
  <c r="BA11" i="6"/>
  <c r="T11" i="6" s="1"/>
  <c r="BA12" i="6"/>
  <c r="T12" i="6" s="1"/>
  <c r="BA13" i="6"/>
  <c r="T13" i="6" s="1"/>
  <c r="BA14" i="6"/>
  <c r="T14" i="6" s="1"/>
  <c r="BA15" i="6"/>
  <c r="BA16" i="6"/>
  <c r="BA17" i="6"/>
  <c r="T17" i="6" s="1"/>
  <c r="BA18" i="6"/>
  <c r="T18" i="6" s="1"/>
  <c r="BA19" i="6"/>
  <c r="BA20" i="6"/>
  <c r="T20" i="6" s="1"/>
  <c r="BA21" i="6"/>
  <c r="T21" i="6" s="1"/>
  <c r="BA10" i="6"/>
  <c r="T10" i="6" s="1"/>
  <c r="BA9" i="6"/>
  <c r="T9" i="6" s="1"/>
  <c r="BA9" i="5"/>
  <c r="T9" i="5" s="1"/>
  <c r="BA17" i="5"/>
  <c r="T19" i="6"/>
  <c r="T16" i="6"/>
  <c r="T15" i="6"/>
  <c r="T11" i="5"/>
  <c r="T17" i="5"/>
  <c r="T18" i="5"/>
  <c r="BA12" i="5"/>
  <c r="T12" i="5" s="1"/>
  <c r="BA13" i="5"/>
  <c r="T13" i="5" s="1"/>
  <c r="BA14" i="5"/>
  <c r="T14" i="5" s="1"/>
  <c r="BA15" i="5"/>
  <c r="T15" i="5" s="1"/>
  <c r="BA16" i="5"/>
  <c r="T16" i="5" s="1"/>
  <c r="BA18" i="5"/>
  <c r="BA19" i="5"/>
  <c r="T19" i="5" s="1"/>
  <c r="BA20" i="5"/>
  <c r="T20" i="5" s="1"/>
  <c r="BA21" i="5"/>
  <c r="T21" i="5" s="1"/>
  <c r="BA22" i="5"/>
  <c r="T22" i="5" s="1"/>
  <c r="BA23" i="5"/>
  <c r="T23" i="5" s="1"/>
  <c r="BA24" i="5"/>
  <c r="T24" i="5" s="1"/>
  <c r="BA10" i="5"/>
  <c r="T10" i="5" s="1"/>
  <c r="H11" i="19" l="1"/>
  <c r="T21" i="34"/>
  <c r="U21" i="34" s="1"/>
  <c r="Q19" i="35"/>
  <c r="BC10" i="13"/>
  <c r="BB10" i="13"/>
  <c r="BA10" i="13"/>
  <c r="CD5" i="13"/>
  <c r="CC5" i="13"/>
  <c r="CB5" i="13"/>
  <c r="J4" i="19" l="1"/>
  <c r="V17" i="24" l="1"/>
  <c r="I4" i="19"/>
  <c r="V14" i="25"/>
  <c r="AI18" i="25"/>
  <c r="AV10" i="13" l="1"/>
  <c r="AU10" i="13"/>
  <c r="AT10" i="13"/>
  <c r="AS10" i="13"/>
  <c r="BT5" i="13"/>
  <c r="BS5" i="13"/>
  <c r="BR5" i="13"/>
  <c r="BQ5" i="13"/>
  <c r="L10" i="13" l="1"/>
  <c r="K10" i="13"/>
  <c r="J10" i="13"/>
  <c r="I10" i="13"/>
  <c r="H10" i="13"/>
  <c r="G10" i="13"/>
  <c r="L5" i="13"/>
  <c r="K5" i="13"/>
  <c r="J5" i="13"/>
  <c r="I5" i="13"/>
  <c r="H5" i="13"/>
  <c r="G5" i="13"/>
  <c r="AI32" i="26" l="1"/>
  <c r="AH32" i="26"/>
  <c r="AG32" i="26"/>
  <c r="AF32" i="26"/>
  <c r="AI4" i="26"/>
  <c r="AH4" i="26"/>
  <c r="AG4" i="26"/>
  <c r="AF4" i="26"/>
  <c r="L4" i="19"/>
  <c r="K4" i="19"/>
  <c r="AI18" i="24"/>
  <c r="AK44" i="29"/>
  <c r="AK42" i="29"/>
  <c r="AK40" i="29"/>
  <c r="AK38" i="29"/>
  <c r="AK36" i="29"/>
  <c r="AK34" i="29"/>
  <c r="AK32" i="29"/>
  <c r="AK30" i="29"/>
  <c r="W20" i="25"/>
  <c r="AK44" i="27"/>
  <c r="AK42" i="27"/>
  <c r="AK40" i="27"/>
  <c r="AK38" i="27"/>
  <c r="AK36" i="27"/>
  <c r="AK34" i="27"/>
  <c r="AK32" i="27"/>
  <c r="AK30" i="27"/>
  <c r="AC32" i="26" l="1"/>
  <c r="AB32" i="26"/>
  <c r="AA32" i="26"/>
  <c r="Z32" i="26"/>
  <c r="J21" i="27"/>
  <c r="J15" i="27"/>
  <c r="AC4" i="26"/>
  <c r="AB4" i="26"/>
  <c r="AA4" i="26"/>
  <c r="Z4" i="26"/>
  <c r="A41" i="26" l="1"/>
  <c r="X41" i="26" s="1"/>
  <c r="A42" i="26"/>
  <c r="X42" i="26" s="1"/>
  <c r="A43" i="26"/>
  <c r="X43" i="26" s="1"/>
  <c r="A44" i="26"/>
  <c r="X44" i="26" s="1"/>
  <c r="A45" i="26"/>
  <c r="X45" i="26" s="1"/>
  <c r="A46" i="26"/>
  <c r="X46" i="26" s="1"/>
  <c r="A47" i="26"/>
  <c r="X47" i="26" s="1"/>
  <c r="A48" i="26"/>
  <c r="X48" i="26" s="1"/>
  <c r="A33" i="26"/>
  <c r="X33" i="26" s="1"/>
  <c r="A34" i="26"/>
  <c r="X34" i="26" s="1"/>
  <c r="A35" i="26"/>
  <c r="X35" i="26" s="1"/>
  <c r="A36" i="26"/>
  <c r="X36" i="26" s="1"/>
  <c r="A37" i="26"/>
  <c r="X37" i="26" s="1"/>
  <c r="A38" i="26"/>
  <c r="X38" i="26" s="1"/>
  <c r="A39" i="26"/>
  <c r="X39" i="26" s="1"/>
  <c r="A40" i="26"/>
  <c r="X40" i="26" s="1"/>
  <c r="A13" i="26"/>
  <c r="X13" i="26" s="1"/>
  <c r="A14" i="26"/>
  <c r="X14" i="26" s="1"/>
  <c r="A15" i="26"/>
  <c r="X15" i="26" s="1"/>
  <c r="A16" i="26"/>
  <c r="X16" i="26" s="1"/>
  <c r="A17" i="26"/>
  <c r="X17" i="26" s="1"/>
  <c r="A18" i="26"/>
  <c r="X18" i="26" s="1"/>
  <c r="A19" i="26"/>
  <c r="X19" i="26" s="1"/>
  <c r="A20" i="26"/>
  <c r="X20" i="26" s="1"/>
  <c r="A21" i="26"/>
  <c r="X21" i="26" s="1"/>
  <c r="A22" i="26"/>
  <c r="X22" i="26" s="1"/>
  <c r="A23" i="26"/>
  <c r="X23" i="26" s="1"/>
  <c r="A24" i="26"/>
  <c r="X24" i="26" s="1"/>
  <c r="A25" i="26"/>
  <c r="X25" i="26" s="1"/>
  <c r="A26" i="26"/>
  <c r="X26" i="26" s="1"/>
  <c r="A27" i="26"/>
  <c r="X27" i="26" s="1"/>
  <c r="A28" i="26"/>
  <c r="X28" i="26" s="1"/>
  <c r="A5" i="26"/>
  <c r="A6" i="26"/>
  <c r="X6" i="26" s="1"/>
  <c r="A7" i="26"/>
  <c r="X7" i="26" s="1"/>
  <c r="A8" i="26"/>
  <c r="X8" i="26" s="1"/>
  <c r="A9" i="26"/>
  <c r="X9" i="26" s="1"/>
  <c r="A10" i="26"/>
  <c r="X10" i="26" s="1"/>
  <c r="A11" i="26"/>
  <c r="X11" i="26" s="1"/>
  <c r="A12" i="26"/>
  <c r="X12" i="26" s="1"/>
  <c r="H5" i="26" l="1"/>
  <c r="G5" i="26"/>
  <c r="F5" i="26"/>
  <c r="E5" i="26"/>
  <c r="X5" i="26"/>
  <c r="I5" i="26" l="1"/>
  <c r="W5" i="26"/>
  <c r="U5" i="26"/>
  <c r="V5" i="26"/>
  <c r="T5" i="26"/>
  <c r="AS44" i="29"/>
  <c r="AS42" i="29"/>
  <c r="AS40" i="29"/>
  <c r="AS38" i="29"/>
  <c r="AS36" i="29"/>
  <c r="AS34" i="29"/>
  <c r="AS32" i="29"/>
  <c r="AS30" i="29"/>
  <c r="C52" i="29"/>
  <c r="AE25" i="29"/>
  <c r="O25" i="29"/>
  <c r="J24" i="29"/>
  <c r="G23" i="29"/>
  <c r="V22" i="29"/>
  <c r="J22" i="29"/>
  <c r="J21" i="29"/>
  <c r="AE18" i="29"/>
  <c r="O18" i="29"/>
  <c r="J17" i="29"/>
  <c r="J16" i="29"/>
  <c r="AT15" i="29"/>
  <c r="J15" i="29"/>
  <c r="U13" i="29"/>
  <c r="J13" i="29"/>
  <c r="G12" i="29"/>
  <c r="G11" i="29"/>
  <c r="G9" i="29"/>
  <c r="S7" i="29"/>
  <c r="B4" i="29"/>
  <c r="AS36" i="28"/>
  <c r="Q36" i="28" s="1"/>
  <c r="AS34" i="28"/>
  <c r="AS32" i="28"/>
  <c r="AS30" i="28"/>
  <c r="AE25" i="28"/>
  <c r="O25" i="28"/>
  <c r="J24" i="28"/>
  <c r="J22" i="28"/>
  <c r="G23" i="28"/>
  <c r="V22" i="28"/>
  <c r="J21" i="28"/>
  <c r="AE18" i="28"/>
  <c r="O18" i="28"/>
  <c r="J17" i="28"/>
  <c r="J16" i="28"/>
  <c r="AT15" i="28"/>
  <c r="J15" i="28"/>
  <c r="C52" i="28"/>
  <c r="U13" i="28"/>
  <c r="J13" i="28"/>
  <c r="G12" i="28"/>
  <c r="G11" i="28"/>
  <c r="G9" i="28"/>
  <c r="S7" i="28"/>
  <c r="B4" i="28"/>
  <c r="AE30" i="28" l="1"/>
  <c r="AH30" i="28"/>
  <c r="AU15" i="28"/>
  <c r="S15" i="28" s="1"/>
  <c r="O40" i="29"/>
  <c r="J41" i="29"/>
  <c r="E41" i="29"/>
  <c r="J40" i="29"/>
  <c r="E40" i="29"/>
  <c r="O34" i="29"/>
  <c r="J35" i="29"/>
  <c r="E35" i="29"/>
  <c r="J34" i="29"/>
  <c r="E34" i="29"/>
  <c r="O36" i="29"/>
  <c r="J37" i="29"/>
  <c r="E37" i="29"/>
  <c r="J36" i="29"/>
  <c r="E36" i="29"/>
  <c r="O44" i="29"/>
  <c r="J45" i="29"/>
  <c r="E45" i="29"/>
  <c r="J44" i="29"/>
  <c r="E44" i="29"/>
  <c r="O32" i="29"/>
  <c r="J33" i="29"/>
  <c r="E33" i="29"/>
  <c r="J32" i="29"/>
  <c r="E32" i="29"/>
  <c r="AH42" i="29"/>
  <c r="J43" i="29"/>
  <c r="E43" i="29"/>
  <c r="J42" i="29"/>
  <c r="E42" i="29"/>
  <c r="O30" i="29"/>
  <c r="J31" i="29"/>
  <c r="E31" i="29"/>
  <c r="J30" i="29"/>
  <c r="E30" i="29"/>
  <c r="O38" i="29"/>
  <c r="J39" i="29"/>
  <c r="E39" i="29"/>
  <c r="J38" i="29"/>
  <c r="E38" i="29"/>
  <c r="E35" i="28"/>
  <c r="J35" i="28"/>
  <c r="E34" i="28"/>
  <c r="J34" i="28"/>
  <c r="E32" i="28"/>
  <c r="J32" i="28"/>
  <c r="E33" i="28"/>
  <c r="J33" i="28"/>
  <c r="J31" i="28"/>
  <c r="E31" i="28"/>
  <c r="J30" i="28"/>
  <c r="E30" i="28"/>
  <c r="E37" i="28"/>
  <c r="J37" i="28"/>
  <c r="E36" i="28"/>
  <c r="J36" i="28"/>
  <c r="O30" i="28"/>
  <c r="Q30" i="28"/>
  <c r="S30" i="28"/>
  <c r="S31" i="28"/>
  <c r="Q36" i="29"/>
  <c r="AB30" i="28"/>
  <c r="AB44" i="29"/>
  <c r="S37" i="28"/>
  <c r="S36" i="28"/>
  <c r="Q40" i="29"/>
  <c r="AE36" i="28"/>
  <c r="Q42" i="29"/>
  <c r="O36" i="28"/>
  <c r="Q32" i="29"/>
  <c r="S44" i="29"/>
  <c r="AH36" i="28"/>
  <c r="AE34" i="28"/>
  <c r="AH34" i="28"/>
  <c r="O34" i="28"/>
  <c r="Q34" i="28"/>
  <c r="AE32" i="28"/>
  <c r="AH32" i="28"/>
  <c r="O32" i="28"/>
  <c r="Q44" i="29"/>
  <c r="AH44" i="29"/>
  <c r="S42" i="29"/>
  <c r="AB40" i="29"/>
  <c r="S40" i="29"/>
  <c r="S38" i="29"/>
  <c r="Q38" i="29"/>
  <c r="S32" i="29"/>
  <c r="AB32" i="29"/>
  <c r="AH32" i="29"/>
  <c r="Q30" i="29"/>
  <c r="S30" i="29"/>
  <c r="AB30" i="29"/>
  <c r="AH30" i="29"/>
  <c r="S36" i="29"/>
  <c r="AB36" i="29"/>
  <c r="AB38" i="29"/>
  <c r="AB42" i="29"/>
  <c r="AE30" i="29"/>
  <c r="AE32" i="29"/>
  <c r="AE34" i="29"/>
  <c r="AE36" i="29"/>
  <c r="AE38" i="29"/>
  <c r="AE40" i="29"/>
  <c r="AE42" i="29"/>
  <c r="AE44" i="29"/>
  <c r="AH34" i="29"/>
  <c r="AB34" i="29"/>
  <c r="S31" i="29"/>
  <c r="S33" i="29"/>
  <c r="S35" i="29"/>
  <c r="S37" i="29"/>
  <c r="S39" i="29"/>
  <c r="S41" i="29"/>
  <c r="S43" i="29"/>
  <c r="S45" i="29"/>
  <c r="AH38" i="29"/>
  <c r="Q34" i="29"/>
  <c r="S34" i="29"/>
  <c r="AH36" i="29"/>
  <c r="AH40" i="29"/>
  <c r="O42" i="29"/>
  <c r="AU15" i="29"/>
  <c r="S15" i="29" s="1"/>
  <c r="Q32" i="28"/>
  <c r="S32" i="28"/>
  <c r="S34" i="28"/>
  <c r="AB32" i="28"/>
  <c r="AB34" i="28"/>
  <c r="AB36" i="28"/>
  <c r="S33" i="28"/>
  <c r="S35" i="28"/>
  <c r="AS44" i="27"/>
  <c r="AS42" i="27"/>
  <c r="AS40" i="27"/>
  <c r="AS38" i="27"/>
  <c r="AS36" i="27"/>
  <c r="AS34" i="27"/>
  <c r="AS32" i="27"/>
  <c r="AS30" i="27"/>
  <c r="C52" i="27"/>
  <c r="AE36" i="27"/>
  <c r="AE25" i="27"/>
  <c r="O25" i="27"/>
  <c r="J24" i="27"/>
  <c r="G23" i="27"/>
  <c r="V22" i="27"/>
  <c r="J22" i="27"/>
  <c r="AE18" i="27"/>
  <c r="O18" i="27"/>
  <c r="J17" i="27"/>
  <c r="J16" i="27"/>
  <c r="AT15" i="27"/>
  <c r="AU15" i="27" s="1"/>
  <c r="S15" i="27" s="1"/>
  <c r="U13" i="27"/>
  <c r="J13" i="27"/>
  <c r="G12" i="27"/>
  <c r="G11" i="27"/>
  <c r="G9" i="27"/>
  <c r="S7" i="27"/>
  <c r="B4" i="27"/>
  <c r="AS42" i="23"/>
  <c r="AS40" i="23"/>
  <c r="AS38" i="23"/>
  <c r="AS36" i="23"/>
  <c r="AS34" i="23"/>
  <c r="AS32" i="23"/>
  <c r="E32" i="23" s="1"/>
  <c r="AS30" i="23"/>
  <c r="AW10" i="13" l="1"/>
  <c r="AW10" i="40"/>
  <c r="AX10" i="13"/>
  <c r="AX10" i="40"/>
  <c r="AZ10" i="13"/>
  <c r="AZ10" i="40"/>
  <c r="AY10" i="13"/>
  <c r="AY10" i="40"/>
  <c r="J31" i="27"/>
  <c r="E31" i="27"/>
  <c r="J30" i="27"/>
  <c r="E30" i="27"/>
  <c r="AH38" i="27"/>
  <c r="J39" i="27"/>
  <c r="E39" i="27"/>
  <c r="J38" i="27"/>
  <c r="E38" i="27"/>
  <c r="J33" i="27"/>
  <c r="E33" i="27"/>
  <c r="J32" i="27"/>
  <c r="E32" i="27"/>
  <c r="AH40" i="27"/>
  <c r="J41" i="27"/>
  <c r="E41" i="27"/>
  <c r="J40" i="27"/>
  <c r="E40" i="27"/>
  <c r="J35" i="27"/>
  <c r="E35" i="27"/>
  <c r="J34" i="27"/>
  <c r="E34" i="27"/>
  <c r="J43" i="27"/>
  <c r="E43" i="27"/>
  <c r="J42" i="27"/>
  <c r="E42" i="27"/>
  <c r="AH36" i="27"/>
  <c r="J37" i="27"/>
  <c r="E37" i="27"/>
  <c r="J36" i="27"/>
  <c r="E36" i="27"/>
  <c r="J45" i="27"/>
  <c r="E45" i="27"/>
  <c r="J44" i="27"/>
  <c r="E44" i="27"/>
  <c r="AH42" i="23"/>
  <c r="J43" i="23"/>
  <c r="J42" i="23"/>
  <c r="E43" i="23"/>
  <c r="E42" i="23"/>
  <c r="E41" i="23"/>
  <c r="J41" i="23"/>
  <c r="E40" i="23"/>
  <c r="J40" i="23"/>
  <c r="AH38" i="23"/>
  <c r="J39" i="23"/>
  <c r="J38" i="23"/>
  <c r="E38" i="23"/>
  <c r="E39" i="23"/>
  <c r="AH36" i="23"/>
  <c r="J37" i="23"/>
  <c r="E37" i="23"/>
  <c r="E36" i="23"/>
  <c r="J36" i="23"/>
  <c r="AH34" i="23"/>
  <c r="J35" i="23"/>
  <c r="J34" i="23"/>
  <c r="E35" i="23"/>
  <c r="E34" i="23"/>
  <c r="AH32" i="23"/>
  <c r="E33" i="23"/>
  <c r="J33" i="23"/>
  <c r="J32" i="23"/>
  <c r="AB30" i="23"/>
  <c r="J31" i="23"/>
  <c r="J30" i="23"/>
  <c r="E31" i="23"/>
  <c r="E30" i="23"/>
  <c r="O38" i="23"/>
  <c r="AB38" i="27"/>
  <c r="Q38" i="23"/>
  <c r="AB38" i="23"/>
  <c r="O42" i="23"/>
  <c r="Q42" i="23"/>
  <c r="AB42" i="23"/>
  <c r="O36" i="23"/>
  <c r="Q36" i="23"/>
  <c r="AB36" i="23"/>
  <c r="O32" i="23"/>
  <c r="Q32" i="23"/>
  <c r="AB32" i="23"/>
  <c r="Q40" i="27"/>
  <c r="O34" i="23"/>
  <c r="Q34" i="23"/>
  <c r="O30" i="23"/>
  <c r="S30" i="23"/>
  <c r="S34" i="23"/>
  <c r="S36" i="23"/>
  <c r="S38" i="23"/>
  <c r="S42" i="23"/>
  <c r="S32" i="23"/>
  <c r="AE34" i="23"/>
  <c r="AE36" i="23"/>
  <c r="AE38" i="23"/>
  <c r="AE42" i="23"/>
  <c r="AE32" i="23"/>
  <c r="AE30" i="23"/>
  <c r="AH30" i="23"/>
  <c r="S31" i="23"/>
  <c r="AE40" i="23"/>
  <c r="AH40" i="23"/>
  <c r="S35" i="23"/>
  <c r="S37" i="23"/>
  <c r="S39" i="23"/>
  <c r="S43" i="23"/>
  <c r="S33" i="23"/>
  <c r="Q30" i="23"/>
  <c r="AB34" i="23"/>
  <c r="S45" i="27"/>
  <c r="AH44" i="27"/>
  <c r="S30" i="27"/>
  <c r="AH30" i="27"/>
  <c r="AH32" i="27"/>
  <c r="AH34" i="27"/>
  <c r="AE38" i="27"/>
  <c r="S42" i="27"/>
  <c r="AH42" i="27"/>
  <c r="S33" i="27"/>
  <c r="S44" i="27"/>
  <c r="S43" i="27"/>
  <c r="AB42" i="27"/>
  <c r="AE32" i="27"/>
  <c r="AE44" i="27"/>
  <c r="O44" i="27"/>
  <c r="Q44" i="27"/>
  <c r="AB44" i="27"/>
  <c r="S40" i="27"/>
  <c r="AB40" i="27"/>
  <c r="AE34" i="27"/>
  <c r="AE40" i="27"/>
  <c r="O40" i="27"/>
  <c r="O42" i="27"/>
  <c r="Q42" i="27"/>
  <c r="O30" i="27"/>
  <c r="S31" i="27"/>
  <c r="AB30" i="27"/>
  <c r="Q30" i="27"/>
  <c r="AE30" i="27"/>
  <c r="Q32" i="27"/>
  <c r="O34" i="27"/>
  <c r="S37" i="27"/>
  <c r="AE42" i="27"/>
  <c r="S35" i="27"/>
  <c r="S32" i="27"/>
  <c r="Q34" i="27"/>
  <c r="O36" i="27"/>
  <c r="S39" i="27"/>
  <c r="O32" i="27"/>
  <c r="AB32" i="27"/>
  <c r="S34" i="27"/>
  <c r="Q36" i="27"/>
  <c r="O38" i="27"/>
  <c r="S41" i="27"/>
  <c r="AB34" i="27"/>
  <c r="S36" i="27"/>
  <c r="Q38" i="27"/>
  <c r="AB36" i="27"/>
  <c r="S38" i="27"/>
  <c r="S41" i="23"/>
  <c r="O40" i="23"/>
  <c r="Q40" i="23"/>
  <c r="S40" i="23"/>
  <c r="AB40" i="23"/>
  <c r="AE25" i="23"/>
  <c r="O25" i="23"/>
  <c r="J24" i="23"/>
  <c r="G23" i="23"/>
  <c r="V22" i="23"/>
  <c r="J22" i="23"/>
  <c r="J21" i="23"/>
  <c r="C52" i="23"/>
  <c r="AE18" i="23"/>
  <c r="O18" i="23"/>
  <c r="J17" i="23"/>
  <c r="J16" i="23"/>
  <c r="AT15" i="23"/>
  <c r="AU15" i="23" s="1"/>
  <c r="J15" i="23"/>
  <c r="U13" i="23"/>
  <c r="J13" i="23"/>
  <c r="G12" i="23"/>
  <c r="G11" i="23"/>
  <c r="G9" i="23"/>
  <c r="S7" i="23"/>
  <c r="BY5" i="13" l="1"/>
  <c r="BY5" i="40"/>
  <c r="BZ5" i="13"/>
  <c r="BZ5" i="40"/>
  <c r="BX5" i="13"/>
  <c r="BX5" i="40"/>
  <c r="BW5" i="13"/>
  <c r="BW5" i="40"/>
  <c r="BU5" i="13"/>
  <c r="BU5" i="40"/>
  <c r="BV5" i="13"/>
  <c r="BV5" i="40"/>
  <c r="CA5" i="13"/>
  <c r="CA5" i="40"/>
  <c r="S15" i="23"/>
  <c r="AO13" i="5" l="1"/>
  <c r="AO12" i="5"/>
  <c r="N12" i="38" s="1"/>
  <c r="AO11" i="5"/>
  <c r="N11" i="38" s="1"/>
  <c r="AO10" i="5"/>
  <c r="N10" i="38" s="1"/>
  <c r="AO9" i="5"/>
  <c r="AO13" i="6"/>
  <c r="N13" i="39" s="1"/>
  <c r="AO12" i="6"/>
  <c r="N12" i="39" s="1"/>
  <c r="AO11" i="6"/>
  <c r="N11" i="39" s="1"/>
  <c r="AO10" i="6"/>
  <c r="N10" i="39" s="1"/>
  <c r="AO9" i="6"/>
  <c r="C9" i="26" l="1"/>
  <c r="N13" i="38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Q43" i="26"/>
  <c r="M39" i="26"/>
  <c r="M34" i="26"/>
  <c r="G28" i="26"/>
  <c r="G26" i="26"/>
  <c r="M23" i="26"/>
  <c r="G22" i="26"/>
  <c r="M21" i="26"/>
  <c r="C20" i="26"/>
  <c r="G19" i="26"/>
  <c r="M18" i="26"/>
  <c r="G16" i="26"/>
  <c r="Q15" i="26"/>
  <c r="G14" i="26"/>
  <c r="G13" i="26"/>
  <c r="M12" i="26"/>
  <c r="Q11" i="26"/>
  <c r="G10" i="26"/>
  <c r="Q9" i="26"/>
  <c r="G6" i="26"/>
  <c r="Q5" i="26"/>
  <c r="K25" i="25"/>
  <c r="G25" i="25"/>
  <c r="C25" i="25"/>
  <c r="K24" i="25"/>
  <c r="G24" i="25"/>
  <c r="C24" i="25"/>
  <c r="K23" i="25"/>
  <c r="G23" i="25"/>
  <c r="C23" i="25"/>
  <c r="K22" i="25"/>
  <c r="G22" i="25"/>
  <c r="AH22" i="25" s="1"/>
  <c r="C22" i="25"/>
  <c r="K21" i="25"/>
  <c r="G21" i="25"/>
  <c r="C21" i="25"/>
  <c r="K20" i="25"/>
  <c r="G20" i="25"/>
  <c r="C20" i="25"/>
  <c r="K19" i="25"/>
  <c r="G19" i="25"/>
  <c r="C19" i="25"/>
  <c r="K18" i="25"/>
  <c r="G18" i="25"/>
  <c r="C18" i="25"/>
  <c r="K17" i="25"/>
  <c r="G17" i="25"/>
  <c r="C17" i="25"/>
  <c r="AG17" i="25" s="1"/>
  <c r="K16" i="25"/>
  <c r="G16" i="25"/>
  <c r="AH16" i="25" s="1"/>
  <c r="C16" i="25"/>
  <c r="K15" i="25"/>
  <c r="G15" i="25"/>
  <c r="C15" i="25"/>
  <c r="K14" i="25"/>
  <c r="G14" i="25"/>
  <c r="AH14" i="25" s="1"/>
  <c r="C14" i="25"/>
  <c r="AG14" i="25" s="1"/>
  <c r="N13" i="25"/>
  <c r="AF13" i="25" s="1"/>
  <c r="K13" i="25"/>
  <c r="G13" i="25"/>
  <c r="C13" i="25"/>
  <c r="N12" i="25"/>
  <c r="K12" i="25"/>
  <c r="G12" i="25"/>
  <c r="X10" i="25" s="1"/>
  <c r="C12" i="25"/>
  <c r="AG12" i="25" s="1"/>
  <c r="N11" i="25"/>
  <c r="K11" i="25"/>
  <c r="Y11" i="25" s="1"/>
  <c r="G11" i="25"/>
  <c r="C11" i="25"/>
  <c r="W11" i="25" s="1"/>
  <c r="N10" i="25"/>
  <c r="K10" i="25"/>
  <c r="Y10" i="25" s="1"/>
  <c r="G10" i="25"/>
  <c r="X12" i="25" s="1"/>
  <c r="C10" i="25"/>
  <c r="W12" i="25" s="1"/>
  <c r="K33" i="24"/>
  <c r="G33" i="24"/>
  <c r="C33" i="24"/>
  <c r="K32" i="24"/>
  <c r="G32" i="24"/>
  <c r="C32" i="24"/>
  <c r="K31" i="24"/>
  <c r="G31" i="24"/>
  <c r="C31" i="24"/>
  <c r="K30" i="24"/>
  <c r="G30" i="24"/>
  <c r="C30" i="24"/>
  <c r="K29" i="24"/>
  <c r="G29" i="24"/>
  <c r="C29" i="24"/>
  <c r="K28" i="24"/>
  <c r="G28" i="24"/>
  <c r="C28" i="24"/>
  <c r="K27" i="24"/>
  <c r="G27" i="24"/>
  <c r="C27" i="24"/>
  <c r="K26" i="24"/>
  <c r="G26" i="24"/>
  <c r="C26" i="24"/>
  <c r="K25" i="24"/>
  <c r="G25" i="24"/>
  <c r="C25" i="24"/>
  <c r="K24" i="24"/>
  <c r="G24" i="24"/>
  <c r="C24" i="24"/>
  <c r="K23" i="24"/>
  <c r="G23" i="24"/>
  <c r="C23" i="24"/>
  <c r="K22" i="24"/>
  <c r="G22" i="24"/>
  <c r="C22" i="24"/>
  <c r="K21" i="24"/>
  <c r="G21" i="24"/>
  <c r="C21" i="24"/>
  <c r="K20" i="24"/>
  <c r="G20" i="24"/>
  <c r="C20" i="24"/>
  <c r="K19" i="24"/>
  <c r="G19" i="24"/>
  <c r="C19" i="24"/>
  <c r="K18" i="24"/>
  <c r="G18" i="24"/>
  <c r="C18" i="24"/>
  <c r="K17" i="24"/>
  <c r="G17" i="24"/>
  <c r="C17" i="24"/>
  <c r="K16" i="24"/>
  <c r="G16" i="24"/>
  <c r="C16" i="24"/>
  <c r="W14" i="24" s="1"/>
  <c r="K15" i="24"/>
  <c r="G15" i="24"/>
  <c r="C15" i="24"/>
  <c r="W13" i="24" s="1"/>
  <c r="K14" i="24"/>
  <c r="G14" i="24"/>
  <c r="C14" i="24"/>
  <c r="N13" i="24"/>
  <c r="K13" i="24"/>
  <c r="Y13" i="24" s="1"/>
  <c r="G13" i="24"/>
  <c r="C13" i="24"/>
  <c r="N12" i="24"/>
  <c r="K12" i="24"/>
  <c r="Y12" i="24" s="1"/>
  <c r="G12" i="24"/>
  <c r="C12" i="24"/>
  <c r="AG11" i="24" s="1"/>
  <c r="N11" i="24"/>
  <c r="K11" i="24"/>
  <c r="Y11" i="24" s="1"/>
  <c r="G11" i="24"/>
  <c r="C11" i="24"/>
  <c r="N10" i="24"/>
  <c r="K10" i="24"/>
  <c r="Y10" i="24" s="1"/>
  <c r="G10" i="24"/>
  <c r="X10" i="24" s="1"/>
  <c r="C10" i="24"/>
  <c r="AK29" i="25"/>
  <c r="AK28" i="25"/>
  <c r="AK27" i="25"/>
  <c r="AK26" i="25"/>
  <c r="AK25" i="25"/>
  <c r="AH25" i="25"/>
  <c r="AG25" i="25"/>
  <c r="AK24" i="25"/>
  <c r="AH24" i="25"/>
  <c r="AG24" i="25"/>
  <c r="AK23" i="25"/>
  <c r="AH23" i="25"/>
  <c r="AG23" i="25"/>
  <c r="AK22" i="25"/>
  <c r="AG22" i="25"/>
  <c r="AF22" i="25"/>
  <c r="AK21" i="25"/>
  <c r="AH21" i="25"/>
  <c r="AG21" i="25"/>
  <c r="W21" i="25"/>
  <c r="AK20" i="25"/>
  <c r="AH20" i="25"/>
  <c r="AG20" i="25"/>
  <c r="AF20" i="25"/>
  <c r="AK19" i="25"/>
  <c r="AH19" i="25"/>
  <c r="AG19" i="25"/>
  <c r="AK18" i="25"/>
  <c r="AH18" i="25"/>
  <c r="AG18" i="25"/>
  <c r="AF18" i="25"/>
  <c r="AK17" i="25"/>
  <c r="AH17" i="25"/>
  <c r="AK16" i="25"/>
  <c r="AG16" i="25"/>
  <c r="AK15" i="25"/>
  <c r="AH15" i="25"/>
  <c r="AG15" i="25"/>
  <c r="AK14" i="25"/>
  <c r="AK13" i="25"/>
  <c r="AH13" i="25"/>
  <c r="AG13" i="25"/>
  <c r="Y13" i="25"/>
  <c r="X13" i="25"/>
  <c r="W13" i="25"/>
  <c r="AK12" i="25"/>
  <c r="AH12" i="25"/>
  <c r="AF12" i="25"/>
  <c r="AK11" i="25"/>
  <c r="AK10" i="25"/>
  <c r="AH11" i="25"/>
  <c r="AK40" i="24"/>
  <c r="AK39" i="24"/>
  <c r="AK38" i="24"/>
  <c r="AK37" i="24"/>
  <c r="AK36" i="24"/>
  <c r="AK35" i="24"/>
  <c r="AK34" i="24"/>
  <c r="AK33" i="24"/>
  <c r="AH33" i="24"/>
  <c r="AG33" i="24"/>
  <c r="AF33" i="24"/>
  <c r="AK32" i="24"/>
  <c r="AH32" i="24"/>
  <c r="AG32" i="24"/>
  <c r="AF32" i="24"/>
  <c r="AK31" i="24"/>
  <c r="AH31" i="24"/>
  <c r="AG31" i="24"/>
  <c r="AF31" i="24"/>
  <c r="AK30" i="24"/>
  <c r="AH30" i="24"/>
  <c r="AG30" i="24"/>
  <c r="AF30" i="24"/>
  <c r="AK29" i="24"/>
  <c r="AH29" i="24"/>
  <c r="AG29" i="24"/>
  <c r="AF29" i="24"/>
  <c r="AK28" i="24"/>
  <c r="AH28" i="24"/>
  <c r="AG28" i="24"/>
  <c r="AF28" i="24"/>
  <c r="AK27" i="24"/>
  <c r="AH27" i="24"/>
  <c r="AG27" i="24"/>
  <c r="AF27" i="24"/>
  <c r="AK26" i="24"/>
  <c r="AH26" i="24"/>
  <c r="AG26" i="24"/>
  <c r="AF26" i="24"/>
  <c r="AK25" i="24"/>
  <c r="AH25" i="24"/>
  <c r="AG25" i="24"/>
  <c r="AF25" i="24"/>
  <c r="AK24" i="24"/>
  <c r="AH24" i="24"/>
  <c r="AG24" i="24"/>
  <c r="AF24" i="24"/>
  <c r="AK23" i="24"/>
  <c r="AH23" i="24"/>
  <c r="AG23" i="24"/>
  <c r="AF23" i="24"/>
  <c r="AK22" i="24"/>
  <c r="AH22" i="24"/>
  <c r="AG22" i="24"/>
  <c r="AF22" i="24"/>
  <c r="AK21" i="24"/>
  <c r="AH21" i="24"/>
  <c r="AG21" i="24"/>
  <c r="AF21" i="24"/>
  <c r="AK20" i="24"/>
  <c r="AH20" i="24"/>
  <c r="AG20" i="24"/>
  <c r="AF20" i="24"/>
  <c r="AK19" i="24"/>
  <c r="AH19" i="24"/>
  <c r="AG19" i="24"/>
  <c r="AF19" i="24"/>
  <c r="AK18" i="24"/>
  <c r="AH18" i="24"/>
  <c r="AG18" i="24"/>
  <c r="AF18" i="24"/>
  <c r="AK17" i="24"/>
  <c r="AH17" i="24"/>
  <c r="AG17" i="24"/>
  <c r="AK16" i="24"/>
  <c r="AH16" i="24"/>
  <c r="AG16" i="24"/>
  <c r="AF16" i="24"/>
  <c r="X16" i="24"/>
  <c r="AK15" i="24"/>
  <c r="AH15" i="24"/>
  <c r="AG15" i="24"/>
  <c r="AF15" i="24"/>
  <c r="X15" i="24"/>
  <c r="AK14" i="24"/>
  <c r="AH14" i="24"/>
  <c r="AG14" i="24"/>
  <c r="X14" i="24"/>
  <c r="W15" i="24"/>
  <c r="AK13" i="24"/>
  <c r="AH13" i="24"/>
  <c r="AG13" i="24"/>
  <c r="X13" i="24"/>
  <c r="AK12" i="24"/>
  <c r="AH12" i="24"/>
  <c r="AG12" i="24"/>
  <c r="X12" i="24"/>
  <c r="AK11" i="24"/>
  <c r="AH11" i="24"/>
  <c r="X11" i="24"/>
  <c r="AK10" i="24"/>
  <c r="AH10" i="24"/>
  <c r="AG10" i="24"/>
  <c r="P21" i="3"/>
  <c r="T21" i="3"/>
  <c r="P22" i="3"/>
  <c r="T22" i="3"/>
  <c r="P23" i="3"/>
  <c r="T23" i="3"/>
  <c r="P24" i="3"/>
  <c r="T24" i="3"/>
  <c r="C24" i="3"/>
  <c r="G24" i="3"/>
  <c r="C25" i="3"/>
  <c r="G25" i="3"/>
  <c r="C26" i="3"/>
  <c r="G26" i="3"/>
  <c r="C27" i="3"/>
  <c r="G27" i="3"/>
  <c r="C28" i="3"/>
  <c r="G28" i="3"/>
  <c r="C29" i="3"/>
  <c r="G29" i="3"/>
  <c r="C30" i="3"/>
  <c r="G30" i="3"/>
  <c r="C31" i="3"/>
  <c r="G31" i="3"/>
  <c r="C32" i="3"/>
  <c r="G32" i="3"/>
  <c r="N20" i="25"/>
  <c r="AO19" i="6"/>
  <c r="AO18" i="6"/>
  <c r="AO17" i="6"/>
  <c r="AO16" i="6"/>
  <c r="AO15" i="6"/>
  <c r="AO14" i="6"/>
  <c r="N23" i="24"/>
  <c r="N22" i="24"/>
  <c r="N21" i="24"/>
  <c r="N20" i="24"/>
  <c r="AO19" i="5"/>
  <c r="AO18" i="5"/>
  <c r="AO17" i="5"/>
  <c r="AO16" i="5"/>
  <c r="N16" i="38" s="1"/>
  <c r="AO15" i="5"/>
  <c r="N15" i="38" s="1"/>
  <c r="AO14" i="5"/>
  <c r="N14" i="38" s="1"/>
  <c r="N17" i="25" l="1"/>
  <c r="AF17" i="25" s="1"/>
  <c r="N17" i="39"/>
  <c r="N18" i="24"/>
  <c r="N18" i="38"/>
  <c r="N19" i="24"/>
  <c r="N19" i="38"/>
  <c r="N18" i="25"/>
  <c r="N18" i="39"/>
  <c r="N19" i="25"/>
  <c r="AF19" i="25" s="1"/>
  <c r="N19" i="39"/>
  <c r="N16" i="25"/>
  <c r="AF16" i="25" s="1"/>
  <c r="N16" i="39"/>
  <c r="N14" i="25"/>
  <c r="AF14" i="25" s="1"/>
  <c r="N14" i="39"/>
  <c r="C5" i="26"/>
  <c r="N17" i="38"/>
  <c r="N15" i="25"/>
  <c r="AF15" i="25" s="1"/>
  <c r="N15" i="39"/>
  <c r="N23" i="25"/>
  <c r="AF23" i="25" s="1"/>
  <c r="N23" i="39"/>
  <c r="N24" i="25"/>
  <c r="AF24" i="25" s="1"/>
  <c r="N24" i="39"/>
  <c r="N21" i="25"/>
  <c r="AF21" i="25" s="1"/>
  <c r="N21" i="39"/>
  <c r="N25" i="25"/>
  <c r="AF25" i="25" s="1"/>
  <c r="N25" i="39"/>
  <c r="N22" i="25"/>
  <c r="N22" i="39"/>
  <c r="N29" i="24"/>
  <c r="N29" i="38"/>
  <c r="N30" i="24"/>
  <c r="N30" i="38"/>
  <c r="N27" i="24"/>
  <c r="N27" i="38"/>
  <c r="N31" i="24"/>
  <c r="N31" i="38"/>
  <c r="N32" i="24"/>
  <c r="N32" i="38"/>
  <c r="N28" i="24"/>
  <c r="N28" i="38"/>
  <c r="N33" i="24"/>
  <c r="N33" i="38"/>
  <c r="N24" i="24"/>
  <c r="N24" i="38"/>
  <c r="N25" i="24"/>
  <c r="N25" i="38"/>
  <c r="N26" i="24"/>
  <c r="N26" i="38"/>
  <c r="T10" i="24"/>
  <c r="Y15" i="24"/>
  <c r="Y14" i="24"/>
  <c r="T14" i="24" s="1"/>
  <c r="T11" i="24"/>
  <c r="T12" i="24"/>
  <c r="W16" i="24"/>
  <c r="W10" i="24"/>
  <c r="W12" i="24"/>
  <c r="X11" i="25"/>
  <c r="AF10" i="25"/>
  <c r="T10" i="25"/>
  <c r="AL18" i="24"/>
  <c r="AL10" i="24"/>
  <c r="AL19" i="24"/>
  <c r="AL27" i="24"/>
  <c r="AL20" i="24"/>
  <c r="AL11" i="24"/>
  <c r="AL12" i="24"/>
  <c r="AL21" i="24"/>
  <c r="AL29" i="24"/>
  <c r="AL17" i="24"/>
  <c r="AL13" i="24"/>
  <c r="AL22" i="24"/>
  <c r="AL30" i="24"/>
  <c r="AL33" i="24"/>
  <c r="AL26" i="24"/>
  <c r="AL14" i="24"/>
  <c r="AL23" i="24"/>
  <c r="AL31" i="24"/>
  <c r="AL16" i="24"/>
  <c r="AL15" i="24"/>
  <c r="AL24" i="24"/>
  <c r="AL32" i="24"/>
  <c r="AL25" i="24"/>
  <c r="AL28" i="24"/>
  <c r="AL12" i="25"/>
  <c r="AL20" i="25"/>
  <c r="AL22" i="25"/>
  <c r="AL13" i="25"/>
  <c r="AL21" i="25"/>
  <c r="AL14" i="25"/>
  <c r="AL15" i="25"/>
  <c r="AL23" i="25"/>
  <c r="AL18" i="25"/>
  <c r="AL16" i="25"/>
  <c r="AL24" i="25"/>
  <c r="AL25" i="25"/>
  <c r="AL19" i="25"/>
  <c r="AL17" i="25"/>
  <c r="AL11" i="25"/>
  <c r="AL10" i="25"/>
  <c r="AH10" i="25"/>
  <c r="Y12" i="25"/>
  <c r="T12" i="25" s="1"/>
  <c r="W10" i="25"/>
  <c r="AF11" i="25"/>
  <c r="N17" i="24"/>
  <c r="AF17" i="24" s="1"/>
  <c r="N16" i="24"/>
  <c r="N15" i="24"/>
  <c r="C8" i="26"/>
  <c r="C7" i="26"/>
  <c r="N14" i="24"/>
  <c r="AF12" i="24" s="1"/>
  <c r="Y16" i="24"/>
  <c r="M7" i="26"/>
  <c r="Q33" i="26"/>
  <c r="Q36" i="26"/>
  <c r="Q45" i="26"/>
  <c r="M13" i="26"/>
  <c r="Q37" i="26"/>
  <c r="G40" i="26"/>
  <c r="Q46" i="26"/>
  <c r="Q13" i="26"/>
  <c r="M27" i="26"/>
  <c r="M35" i="26"/>
  <c r="C38" i="26"/>
  <c r="C11" i="26"/>
  <c r="M19" i="26"/>
  <c r="M24" i="26"/>
  <c r="G41" i="26"/>
  <c r="G47" i="26"/>
  <c r="G7" i="26"/>
  <c r="Q24" i="26"/>
  <c r="G36" i="26"/>
  <c r="G38" i="26"/>
  <c r="M41" i="26"/>
  <c r="G45" i="26"/>
  <c r="G12" i="26"/>
  <c r="Q19" i="26"/>
  <c r="G23" i="26"/>
  <c r="M26" i="26"/>
  <c r="C33" i="26"/>
  <c r="G35" i="26"/>
  <c r="C37" i="26"/>
  <c r="M38" i="26"/>
  <c r="M40" i="26"/>
  <c r="G44" i="26"/>
  <c r="C46" i="26"/>
  <c r="M47" i="26"/>
  <c r="C16" i="26"/>
  <c r="C24" i="26"/>
  <c r="C27" i="26"/>
  <c r="Q38" i="26"/>
  <c r="Q40" i="26"/>
  <c r="G42" i="26"/>
  <c r="M44" i="26"/>
  <c r="Q47" i="26"/>
  <c r="C10" i="26"/>
  <c r="M20" i="26"/>
  <c r="G33" i="26"/>
  <c r="Q35" i="26"/>
  <c r="G37" i="26"/>
  <c r="C39" i="26"/>
  <c r="C41" i="26"/>
  <c r="M42" i="26"/>
  <c r="Q44" i="26"/>
  <c r="G46" i="26"/>
  <c r="C48" i="26"/>
  <c r="C42" i="26"/>
  <c r="Q20" i="26"/>
  <c r="G24" i="26"/>
  <c r="G27" i="26"/>
  <c r="M33" i="26"/>
  <c r="C36" i="26"/>
  <c r="M37" i="26"/>
  <c r="Q42" i="26"/>
  <c r="C45" i="26"/>
  <c r="M46" i="26"/>
  <c r="G39" i="26"/>
  <c r="G48" i="26"/>
  <c r="Q27" i="26"/>
  <c r="C40" i="26"/>
  <c r="C47" i="26"/>
  <c r="M48" i="26"/>
  <c r="Q7" i="26"/>
  <c r="G11" i="26"/>
  <c r="C23" i="26"/>
  <c r="C28" i="26"/>
  <c r="C35" i="26"/>
  <c r="M36" i="26"/>
  <c r="Q41" i="26"/>
  <c r="C44" i="26"/>
  <c r="M45" i="26"/>
  <c r="Q48" i="26"/>
  <c r="H17" i="26"/>
  <c r="P17" i="26"/>
  <c r="F17" i="26"/>
  <c r="O17" i="26"/>
  <c r="E17" i="26"/>
  <c r="N17" i="26"/>
  <c r="M8" i="26"/>
  <c r="H6" i="26"/>
  <c r="P6" i="26"/>
  <c r="F6" i="26"/>
  <c r="O6" i="26"/>
  <c r="E6" i="26"/>
  <c r="N6" i="26"/>
  <c r="H12" i="26"/>
  <c r="P12" i="26"/>
  <c r="F12" i="26"/>
  <c r="O12" i="26"/>
  <c r="E12" i="26"/>
  <c r="N12" i="26"/>
  <c r="M5" i="26"/>
  <c r="Q6" i="26"/>
  <c r="M11" i="26"/>
  <c r="Q12" i="26"/>
  <c r="C14" i="26"/>
  <c r="M17" i="26"/>
  <c r="Q18" i="26"/>
  <c r="C26" i="26"/>
  <c r="Q34" i="26"/>
  <c r="H8" i="26"/>
  <c r="P8" i="26"/>
  <c r="F8" i="26"/>
  <c r="O8" i="26"/>
  <c r="E8" i="26"/>
  <c r="N8" i="26"/>
  <c r="H25" i="26"/>
  <c r="P25" i="26"/>
  <c r="F25" i="26"/>
  <c r="O25" i="26"/>
  <c r="E25" i="26"/>
  <c r="N25" i="26"/>
  <c r="M14" i="26"/>
  <c r="C17" i="26"/>
  <c r="G25" i="26"/>
  <c r="H9" i="26"/>
  <c r="P9" i="26"/>
  <c r="F9" i="26"/>
  <c r="O9" i="26"/>
  <c r="E9" i="26"/>
  <c r="N9" i="26"/>
  <c r="H15" i="26"/>
  <c r="P15" i="26"/>
  <c r="F15" i="26"/>
  <c r="O15" i="26"/>
  <c r="E15" i="26"/>
  <c r="N15" i="26"/>
  <c r="H22" i="26"/>
  <c r="P22" i="26"/>
  <c r="F22" i="26"/>
  <c r="O22" i="26"/>
  <c r="E22" i="26"/>
  <c r="N22" i="26"/>
  <c r="H43" i="26"/>
  <c r="P43" i="26"/>
  <c r="F43" i="26"/>
  <c r="O43" i="26"/>
  <c r="E43" i="26"/>
  <c r="N43" i="26"/>
  <c r="M6" i="26"/>
  <c r="C15" i="26"/>
  <c r="G17" i="26"/>
  <c r="C43" i="26"/>
  <c r="H10" i="26"/>
  <c r="P10" i="26"/>
  <c r="F10" i="26"/>
  <c r="O10" i="26"/>
  <c r="E10" i="26"/>
  <c r="N10" i="26"/>
  <c r="H13" i="26"/>
  <c r="P13" i="26"/>
  <c r="F13" i="26"/>
  <c r="O13" i="26"/>
  <c r="E13" i="26"/>
  <c r="N13" i="26"/>
  <c r="H16" i="26"/>
  <c r="P16" i="26"/>
  <c r="F16" i="26"/>
  <c r="O16" i="26"/>
  <c r="E16" i="26"/>
  <c r="N16" i="26"/>
  <c r="H19" i="26"/>
  <c r="P19" i="26"/>
  <c r="F19" i="26"/>
  <c r="O19" i="26"/>
  <c r="E19" i="26"/>
  <c r="N19" i="26"/>
  <c r="H23" i="26"/>
  <c r="P23" i="26"/>
  <c r="F23" i="26"/>
  <c r="O23" i="26"/>
  <c r="E23" i="26"/>
  <c r="N23" i="26"/>
  <c r="H28" i="26"/>
  <c r="P28" i="26"/>
  <c r="F28" i="26"/>
  <c r="O28" i="26"/>
  <c r="E28" i="26"/>
  <c r="N28" i="26"/>
  <c r="H39" i="26"/>
  <c r="P39" i="26"/>
  <c r="F39" i="26"/>
  <c r="O39" i="26"/>
  <c r="E39" i="26"/>
  <c r="N39" i="26"/>
  <c r="G9" i="26"/>
  <c r="M10" i="26"/>
  <c r="C13" i="26"/>
  <c r="G15" i="26"/>
  <c r="M16" i="26"/>
  <c r="Q17" i="26"/>
  <c r="C19" i="26"/>
  <c r="G21" i="26"/>
  <c r="M22" i="26"/>
  <c r="Q23" i="26"/>
  <c r="C25" i="26"/>
  <c r="M28" i="26"/>
  <c r="Q39" i="26"/>
  <c r="G43" i="26"/>
  <c r="H18" i="26"/>
  <c r="P18" i="26"/>
  <c r="F18" i="26"/>
  <c r="O18" i="26"/>
  <c r="E18" i="26"/>
  <c r="N18" i="26"/>
  <c r="H34" i="26"/>
  <c r="P34" i="26"/>
  <c r="F34" i="26"/>
  <c r="O34" i="26"/>
  <c r="E34" i="26"/>
  <c r="N34" i="26"/>
  <c r="C21" i="26"/>
  <c r="Q25" i="26"/>
  <c r="P5" i="26"/>
  <c r="O5" i="26"/>
  <c r="N5" i="26"/>
  <c r="H7" i="26"/>
  <c r="P7" i="26"/>
  <c r="F7" i="26"/>
  <c r="O7" i="26"/>
  <c r="E7" i="26"/>
  <c r="N7" i="26"/>
  <c r="H11" i="26"/>
  <c r="P11" i="26"/>
  <c r="F11" i="26"/>
  <c r="O11" i="26"/>
  <c r="E11" i="26"/>
  <c r="N11" i="26"/>
  <c r="H20" i="26"/>
  <c r="P20" i="26"/>
  <c r="F20" i="26"/>
  <c r="O20" i="26"/>
  <c r="E20" i="26"/>
  <c r="N20" i="26"/>
  <c r="C6" i="26"/>
  <c r="G8" i="26"/>
  <c r="M9" i="26"/>
  <c r="Q10" i="26"/>
  <c r="C12" i="26"/>
  <c r="M15" i="26"/>
  <c r="Q16" i="26"/>
  <c r="C18" i="26"/>
  <c r="G20" i="26"/>
  <c r="Q22" i="26"/>
  <c r="Q28" i="26"/>
  <c r="C34" i="26"/>
  <c r="M43" i="26"/>
  <c r="H14" i="26"/>
  <c r="P14" i="26"/>
  <c r="F14" i="26"/>
  <c r="O14" i="26"/>
  <c r="E14" i="26"/>
  <c r="N14" i="26"/>
  <c r="H21" i="26"/>
  <c r="P21" i="26"/>
  <c r="F21" i="26"/>
  <c r="O21" i="26"/>
  <c r="E21" i="26"/>
  <c r="N21" i="26"/>
  <c r="Q21" i="26"/>
  <c r="H26" i="26"/>
  <c r="P26" i="26"/>
  <c r="F26" i="26"/>
  <c r="O26" i="26"/>
  <c r="E26" i="26"/>
  <c r="N26" i="26"/>
  <c r="Q8" i="26"/>
  <c r="Q14" i="26"/>
  <c r="G18" i="26"/>
  <c r="C22" i="26"/>
  <c r="M25" i="26"/>
  <c r="Q26" i="26"/>
  <c r="G34" i="26"/>
  <c r="N24" i="26"/>
  <c r="N27" i="26"/>
  <c r="N33" i="26"/>
  <c r="N35" i="26"/>
  <c r="N36" i="26"/>
  <c r="N37" i="26"/>
  <c r="N38" i="26"/>
  <c r="N40" i="26"/>
  <c r="N41" i="26"/>
  <c r="N42" i="26"/>
  <c r="N44" i="26"/>
  <c r="N45" i="26"/>
  <c r="N46" i="26"/>
  <c r="N47" i="26"/>
  <c r="N48" i="26"/>
  <c r="E24" i="26"/>
  <c r="O24" i="26"/>
  <c r="E27" i="26"/>
  <c r="O27" i="26"/>
  <c r="E33" i="26"/>
  <c r="O33" i="26"/>
  <c r="E35" i="26"/>
  <c r="O35" i="26"/>
  <c r="E36" i="26"/>
  <c r="O36" i="26"/>
  <c r="E37" i="26"/>
  <c r="O37" i="26"/>
  <c r="E38" i="26"/>
  <c r="O38" i="26"/>
  <c r="E40" i="26"/>
  <c r="O40" i="26"/>
  <c r="E41" i="26"/>
  <c r="O41" i="26"/>
  <c r="E42" i="26"/>
  <c r="O42" i="26"/>
  <c r="E44" i="26"/>
  <c r="O44" i="26"/>
  <c r="E45" i="26"/>
  <c r="O45" i="26"/>
  <c r="E46" i="26"/>
  <c r="O46" i="26"/>
  <c r="E47" i="26"/>
  <c r="O47" i="26"/>
  <c r="E48" i="26"/>
  <c r="O48" i="26"/>
  <c r="F24" i="26"/>
  <c r="P24" i="26"/>
  <c r="F27" i="26"/>
  <c r="P27" i="26"/>
  <c r="F33" i="26"/>
  <c r="P33" i="26"/>
  <c r="F35" i="26"/>
  <c r="P35" i="26"/>
  <c r="F36" i="26"/>
  <c r="P36" i="26"/>
  <c r="F37" i="26"/>
  <c r="P37" i="26"/>
  <c r="F38" i="26"/>
  <c r="P38" i="26"/>
  <c r="F40" i="26"/>
  <c r="P40" i="26"/>
  <c r="F41" i="26"/>
  <c r="P41" i="26"/>
  <c r="F42" i="26"/>
  <c r="P42" i="26"/>
  <c r="F44" i="26"/>
  <c r="P44" i="26"/>
  <c r="F45" i="26"/>
  <c r="P45" i="26"/>
  <c r="F46" i="26"/>
  <c r="P46" i="26"/>
  <c r="F47" i="26"/>
  <c r="P47" i="26"/>
  <c r="F48" i="26"/>
  <c r="P48" i="26"/>
  <c r="H24" i="26"/>
  <c r="H27" i="26"/>
  <c r="H33" i="26"/>
  <c r="H35" i="26"/>
  <c r="H36" i="26"/>
  <c r="H37" i="26"/>
  <c r="H38" i="26"/>
  <c r="H40" i="26"/>
  <c r="H41" i="26"/>
  <c r="H42" i="26"/>
  <c r="H44" i="26"/>
  <c r="H45" i="26"/>
  <c r="H46" i="26"/>
  <c r="H47" i="26"/>
  <c r="H48" i="26"/>
  <c r="W11" i="24"/>
  <c r="AG10" i="25"/>
  <c r="AG11" i="25"/>
  <c r="AF14" i="24" l="1"/>
  <c r="AF11" i="24"/>
  <c r="AF10" i="24"/>
  <c r="T13" i="24"/>
  <c r="AF13" i="24"/>
  <c r="L38" i="26"/>
  <c r="T38" i="26"/>
  <c r="V38" i="26"/>
  <c r="W38" i="26"/>
  <c r="U38" i="26"/>
  <c r="L36" i="26"/>
  <c r="T36" i="26"/>
  <c r="V36" i="26"/>
  <c r="W36" i="26"/>
  <c r="U36" i="26"/>
  <c r="I33" i="26"/>
  <c r="W33" i="26"/>
  <c r="T33" i="26"/>
  <c r="V33" i="26"/>
  <c r="U33" i="26"/>
  <c r="T39" i="26"/>
  <c r="U39" i="26"/>
  <c r="V39" i="26"/>
  <c r="W39" i="26"/>
  <c r="T40" i="26"/>
  <c r="V40" i="26"/>
  <c r="U40" i="26"/>
  <c r="W40" i="26"/>
  <c r="T37" i="26"/>
  <c r="U37" i="26"/>
  <c r="V37" i="26"/>
  <c r="W37" i="26"/>
  <c r="T35" i="26"/>
  <c r="V35" i="26"/>
  <c r="U35" i="26"/>
  <c r="W35" i="26"/>
  <c r="R34" i="26"/>
  <c r="T34" i="26"/>
  <c r="W34" i="26"/>
  <c r="U34" i="26"/>
  <c r="V34" i="26"/>
  <c r="T8" i="26"/>
  <c r="W8" i="26"/>
  <c r="U8" i="26"/>
  <c r="V8" i="26"/>
  <c r="T10" i="26"/>
  <c r="W10" i="26"/>
  <c r="U10" i="26"/>
  <c r="V10" i="26"/>
  <c r="J9" i="26"/>
  <c r="T9" i="26"/>
  <c r="V9" i="26"/>
  <c r="U9" i="26"/>
  <c r="W9" i="26"/>
  <c r="L6" i="26"/>
  <c r="T6" i="26"/>
  <c r="V6" i="26"/>
  <c r="U6" i="26"/>
  <c r="W6" i="26"/>
  <c r="T7" i="26"/>
  <c r="W7" i="26"/>
  <c r="U7" i="26"/>
  <c r="V7" i="26"/>
  <c r="L11" i="26"/>
  <c r="T11" i="26"/>
  <c r="V11" i="26"/>
  <c r="U11" i="26"/>
  <c r="W11" i="26"/>
  <c r="T12" i="26"/>
  <c r="W12" i="26"/>
  <c r="U12" i="26"/>
  <c r="V12" i="26"/>
  <c r="K46" i="26"/>
  <c r="T46" i="26"/>
  <c r="U46" i="26"/>
  <c r="W46" i="26"/>
  <c r="V46" i="26"/>
  <c r="I41" i="26"/>
  <c r="T41" i="26"/>
  <c r="U41" i="26"/>
  <c r="W41" i="26"/>
  <c r="V41" i="26"/>
  <c r="T47" i="26"/>
  <c r="U47" i="26"/>
  <c r="V47" i="26"/>
  <c r="W47" i="26"/>
  <c r="I45" i="26"/>
  <c r="T45" i="26"/>
  <c r="W45" i="26"/>
  <c r="U45" i="26"/>
  <c r="V45" i="26"/>
  <c r="T42" i="26"/>
  <c r="W42" i="26"/>
  <c r="U42" i="26"/>
  <c r="V42" i="26"/>
  <c r="R48" i="26"/>
  <c r="T48" i="26"/>
  <c r="W48" i="26"/>
  <c r="U48" i="26"/>
  <c r="V48" i="26"/>
  <c r="R44" i="26"/>
  <c r="T44" i="26"/>
  <c r="U44" i="26"/>
  <c r="V44" i="26"/>
  <c r="W44" i="26"/>
  <c r="T43" i="26"/>
  <c r="U43" i="26"/>
  <c r="W43" i="26"/>
  <c r="V43" i="26"/>
  <c r="T26" i="26"/>
  <c r="U26" i="26"/>
  <c r="W26" i="26"/>
  <c r="V26" i="26"/>
  <c r="L17" i="26"/>
  <c r="T17" i="26"/>
  <c r="U17" i="26"/>
  <c r="W17" i="26"/>
  <c r="V17" i="26"/>
  <c r="T14" i="26"/>
  <c r="W14" i="26"/>
  <c r="U14" i="26"/>
  <c r="V14" i="26"/>
  <c r="R18" i="26"/>
  <c r="T18" i="26"/>
  <c r="U18" i="26"/>
  <c r="V18" i="26"/>
  <c r="W18" i="26"/>
  <c r="T23" i="26"/>
  <c r="U23" i="26"/>
  <c r="W23" i="26"/>
  <c r="V23" i="26"/>
  <c r="L16" i="26"/>
  <c r="T16" i="26"/>
  <c r="W16" i="26"/>
  <c r="U16" i="26"/>
  <c r="V16" i="26"/>
  <c r="L22" i="26"/>
  <c r="T22" i="26"/>
  <c r="U22" i="26"/>
  <c r="V22" i="26"/>
  <c r="W22" i="26"/>
  <c r="J27" i="26"/>
  <c r="T27" i="26"/>
  <c r="W27" i="26"/>
  <c r="U27" i="26"/>
  <c r="V27" i="26"/>
  <c r="T25" i="26"/>
  <c r="U25" i="26"/>
  <c r="V25" i="26"/>
  <c r="W25" i="26"/>
  <c r="T24" i="26"/>
  <c r="W24" i="26"/>
  <c r="U24" i="26"/>
  <c r="V24" i="26"/>
  <c r="R20" i="26"/>
  <c r="T20" i="26"/>
  <c r="U20" i="26"/>
  <c r="W20" i="26"/>
  <c r="V20" i="26"/>
  <c r="T21" i="26"/>
  <c r="U21" i="26"/>
  <c r="V21" i="26"/>
  <c r="W21" i="26"/>
  <c r="L28" i="26"/>
  <c r="T28" i="26"/>
  <c r="U28" i="26"/>
  <c r="V28" i="26"/>
  <c r="W28" i="26"/>
  <c r="T19" i="26"/>
  <c r="W19" i="26"/>
  <c r="U19" i="26"/>
  <c r="V19" i="26"/>
  <c r="J13" i="26"/>
  <c r="T13" i="26"/>
  <c r="U13" i="26"/>
  <c r="V13" i="26"/>
  <c r="W13" i="26"/>
  <c r="L15" i="26"/>
  <c r="T15" i="26"/>
  <c r="U15" i="26"/>
  <c r="V15" i="26"/>
  <c r="W15" i="26"/>
  <c r="T11" i="25"/>
  <c r="AL34" i="24"/>
  <c r="AL30" i="25"/>
  <c r="W18" i="25" s="1"/>
  <c r="S37" i="26"/>
  <c r="I37" i="26"/>
  <c r="K5" i="26"/>
  <c r="R5" i="26"/>
  <c r="R36" i="26"/>
  <c r="J38" i="26"/>
  <c r="K36" i="26"/>
  <c r="S48" i="26"/>
  <c r="R33" i="26"/>
  <c r="K45" i="26"/>
  <c r="R13" i="26"/>
  <c r="J20" i="26"/>
  <c r="S27" i="26"/>
  <c r="L20" i="26"/>
  <c r="K20" i="26"/>
  <c r="S6" i="26"/>
  <c r="K28" i="26"/>
  <c r="L27" i="26"/>
  <c r="R28" i="26"/>
  <c r="J6" i="26"/>
  <c r="R6" i="26"/>
  <c r="I18" i="26"/>
  <c r="K18" i="26"/>
  <c r="J17" i="26"/>
  <c r="L9" i="26"/>
  <c r="S17" i="26"/>
  <c r="R9" i="26"/>
  <c r="S9" i="26"/>
  <c r="I17" i="26"/>
  <c r="L18" i="26"/>
  <c r="I28" i="26"/>
  <c r="R46" i="26"/>
  <c r="S36" i="26"/>
  <c r="L37" i="26"/>
  <c r="K37" i="26"/>
  <c r="I46" i="26"/>
  <c r="J37" i="26"/>
  <c r="L46" i="26"/>
  <c r="I34" i="26"/>
  <c r="J22" i="26"/>
  <c r="I16" i="26"/>
  <c r="L34" i="26"/>
  <c r="J15" i="26"/>
  <c r="R11" i="26"/>
  <c r="I44" i="26"/>
  <c r="J16" i="26"/>
  <c r="J11" i="26"/>
  <c r="J44" i="26"/>
  <c r="S15" i="26"/>
  <c r="K44" i="26"/>
  <c r="R16" i="26"/>
  <c r="J34" i="26"/>
  <c r="S16" i="26"/>
  <c r="I48" i="26"/>
  <c r="J48" i="26"/>
  <c r="L5" i="26"/>
  <c r="J5" i="26"/>
  <c r="K17" i="26"/>
  <c r="R37" i="26"/>
  <c r="K34" i="26"/>
  <c r="S5" i="26"/>
  <c r="S45" i="26"/>
  <c r="J45" i="26"/>
  <c r="J33" i="26"/>
  <c r="S33" i="26"/>
  <c r="I13" i="26"/>
  <c r="K13" i="26"/>
  <c r="L48" i="26"/>
  <c r="K48" i="26"/>
  <c r="L45" i="26"/>
  <c r="R45" i="26"/>
  <c r="R17" i="26"/>
  <c r="S34" i="26"/>
  <c r="L13" i="26"/>
  <c r="I20" i="26"/>
  <c r="S44" i="26"/>
  <c r="L44" i="26"/>
  <c r="J36" i="26"/>
  <c r="I36" i="26"/>
  <c r="R27" i="26"/>
  <c r="I27" i="26"/>
  <c r="K27" i="26"/>
  <c r="J28" i="26"/>
  <c r="S28" i="26"/>
  <c r="S22" i="26"/>
  <c r="R22" i="26"/>
  <c r="K22" i="26"/>
  <c r="I22" i="26"/>
  <c r="L33" i="26"/>
  <c r="K33" i="26"/>
  <c r="S20" i="26"/>
  <c r="K16" i="26"/>
  <c r="S13" i="26"/>
  <c r="J46" i="26"/>
  <c r="S46" i="26"/>
  <c r="R38" i="26"/>
  <c r="I38" i="26"/>
  <c r="S38" i="26"/>
  <c r="K38" i="26"/>
  <c r="K11" i="26"/>
  <c r="I11" i="26"/>
  <c r="S11" i="26"/>
  <c r="S18" i="26"/>
  <c r="J18" i="26"/>
  <c r="R15" i="26"/>
  <c r="K15" i="26"/>
  <c r="I15" i="26"/>
  <c r="I6" i="26"/>
  <c r="K6" i="26"/>
  <c r="I9" i="26"/>
  <c r="K9" i="26"/>
  <c r="S39" i="26"/>
  <c r="L39" i="26"/>
  <c r="R39" i="26"/>
  <c r="K39" i="26"/>
  <c r="J39" i="26"/>
  <c r="I39" i="26"/>
  <c r="K10" i="26"/>
  <c r="I10" i="26"/>
  <c r="S10" i="26"/>
  <c r="R10" i="26"/>
  <c r="L10" i="26"/>
  <c r="J10" i="26"/>
  <c r="R40" i="26"/>
  <c r="L40" i="26"/>
  <c r="J40" i="26"/>
  <c r="I40" i="26"/>
  <c r="S40" i="26"/>
  <c r="K40" i="26"/>
  <c r="K47" i="26"/>
  <c r="S47" i="26"/>
  <c r="L47" i="26"/>
  <c r="R47" i="26"/>
  <c r="J47" i="26"/>
  <c r="I47" i="26"/>
  <c r="K41" i="26"/>
  <c r="S41" i="26"/>
  <c r="L41" i="26"/>
  <c r="R41" i="26"/>
  <c r="J41" i="26"/>
  <c r="K35" i="26"/>
  <c r="S35" i="26"/>
  <c r="L35" i="26"/>
  <c r="R35" i="26"/>
  <c r="J35" i="26"/>
  <c r="I35" i="26"/>
  <c r="S23" i="26"/>
  <c r="J23" i="26"/>
  <c r="I23" i="26"/>
  <c r="L23" i="26"/>
  <c r="K23" i="26"/>
  <c r="R23" i="26"/>
  <c r="J42" i="26"/>
  <c r="S42" i="26"/>
  <c r="L42" i="26"/>
  <c r="R42" i="26"/>
  <c r="K42" i="26"/>
  <c r="I42" i="26"/>
  <c r="R24" i="26"/>
  <c r="L24" i="26"/>
  <c r="S24" i="26"/>
  <c r="K24" i="26"/>
  <c r="J24" i="26"/>
  <c r="I24" i="26"/>
  <c r="I43" i="26"/>
  <c r="J43" i="26"/>
  <c r="S43" i="26"/>
  <c r="L43" i="26"/>
  <c r="K43" i="26"/>
  <c r="R43" i="26"/>
  <c r="R7" i="26"/>
  <c r="L7" i="26"/>
  <c r="S7" i="26"/>
  <c r="J7" i="26"/>
  <c r="I7" i="26"/>
  <c r="K7" i="26"/>
  <c r="S14" i="26"/>
  <c r="K14" i="26"/>
  <c r="I14" i="26"/>
  <c r="R14" i="26"/>
  <c r="L14" i="26"/>
  <c r="J14" i="26"/>
  <c r="I21" i="26"/>
  <c r="S21" i="26"/>
  <c r="L21" i="26"/>
  <c r="R21" i="26"/>
  <c r="K21" i="26"/>
  <c r="J21" i="26"/>
  <c r="I12" i="26"/>
  <c r="S12" i="26"/>
  <c r="K12" i="26"/>
  <c r="L12" i="26"/>
  <c r="J12" i="26"/>
  <c r="R12" i="26"/>
  <c r="K19" i="26"/>
  <c r="I19" i="26"/>
  <c r="S19" i="26"/>
  <c r="L19" i="26"/>
  <c r="J19" i="26"/>
  <c r="R19" i="26"/>
  <c r="J26" i="26"/>
  <c r="I26" i="26"/>
  <c r="S26" i="26"/>
  <c r="L26" i="26"/>
  <c r="K26" i="26"/>
  <c r="R26" i="26"/>
  <c r="K25" i="26"/>
  <c r="S25" i="26"/>
  <c r="L25" i="26"/>
  <c r="R25" i="26"/>
  <c r="J25" i="26"/>
  <c r="I25" i="26"/>
  <c r="S8" i="26"/>
  <c r="K8" i="26"/>
  <c r="I8" i="26"/>
  <c r="L8" i="26"/>
  <c r="J8" i="26"/>
  <c r="R8" i="26"/>
  <c r="W21" i="24" l="1"/>
  <c r="B4" i="19" s="1"/>
  <c r="C4" i="19"/>
  <c r="Q6" i="4"/>
  <c r="E50" i="23" l="1"/>
  <c r="A76" i="35"/>
  <c r="A38" i="33"/>
  <c r="A76" i="33"/>
  <c r="A38" i="35"/>
  <c r="A114" i="33"/>
  <c r="A35" i="34"/>
  <c r="A38" i="32"/>
  <c r="E50" i="28"/>
  <c r="E50" i="29"/>
  <c r="E50" i="27"/>
  <c r="B4" i="23"/>
  <c r="P10" i="3" l="1"/>
  <c r="T10" i="3"/>
  <c r="P11" i="3"/>
  <c r="T11" i="3"/>
  <c r="P12" i="3"/>
  <c r="T12" i="3"/>
  <c r="P13" i="3"/>
  <c r="T13" i="3"/>
  <c r="P14" i="3"/>
  <c r="T14" i="3"/>
  <c r="P15" i="3"/>
  <c r="T15" i="3"/>
  <c r="P16" i="3"/>
  <c r="T16" i="3"/>
  <c r="P17" i="3"/>
  <c r="T17" i="3"/>
  <c r="P18" i="3"/>
  <c r="T18" i="3"/>
  <c r="P19" i="3"/>
  <c r="T19" i="3"/>
  <c r="P20" i="3"/>
  <c r="T20" i="3"/>
  <c r="P9" i="3"/>
  <c r="T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9" i="3"/>
  <c r="G9" i="3"/>
  <c r="A4" i="19" l="1"/>
  <c r="D4" i="19" l="1"/>
  <c r="G4" i="19" l="1"/>
  <c r="H4" i="19" s="1"/>
  <c r="F4" i="19"/>
  <c r="F10" i="13"/>
  <c r="E10" i="13"/>
  <c r="D10" i="13"/>
  <c r="C10" i="13"/>
  <c r="F5" i="13"/>
  <c r="D5" i="13"/>
  <c r="E5" i="13"/>
  <c r="C5" i="13"/>
  <c r="C9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R01131</author>
  </authors>
  <commentList>
    <comment ref="Z2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都道府県へ配布する前に、年度の変更をしてください。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" authorId="0" shapeId="0" xr:uid="{00000000-0006-0000-0000-000002000000}">
      <text>
        <r>
          <rPr>
            <b/>
            <sz val="9"/>
            <color indexed="10"/>
            <rFont val="MS P ゴシック"/>
            <family val="3"/>
            <charset val="128"/>
          </rPr>
          <t>大会名を変更すると、「Ｂ６のリスト表示」が変わります。セルを切り取ったり、挿入したりしないで、「値」で貼り付けてください。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4" authorId="0" shapeId="0" xr:uid="{00000000-0006-0000-0000-000003000000}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吉田俊一</author>
    <author>Administrator</author>
    <author>富岡市教育委員会</author>
  </authors>
  <commentList>
    <comment ref="AC6" authorId="0" shapeId="0" xr:uid="{00000000-0006-0000-0100-000001000000}">
      <text>
        <r>
          <rPr>
            <b/>
            <sz val="9"/>
            <color indexed="10"/>
            <rFont val="MS P ゴシック"/>
            <family val="3"/>
            <charset val="128"/>
          </rPr>
          <t>電話番号、携帯電話を入力するときは、必ず-(ハイフン)を入力してください</t>
        </r>
      </text>
    </comment>
    <comment ref="BM6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電話番号、携帯電話を入力するときは、必ず-(ハイフン)を入力してください</t>
        </r>
      </text>
    </comment>
    <comment ref="B9" authorId="1" shapeId="0" xr:uid="{00000000-0006-0000-0100-000003000000}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</text>
    </comment>
    <comment ref="J11" authorId="2" shapeId="0" xr:uid="{00000000-0006-0000-0100-000004000000}">
      <text>
        <r>
          <rPr>
            <b/>
            <sz val="11"/>
            <color indexed="10"/>
            <rFont val="ＭＳ Ｐゴシック"/>
            <family val="3"/>
            <charset val="128"/>
          </rPr>
          <t>プログラム用略式学校名は、６文字以内、「中」は入れません</t>
        </r>
      </text>
    </comment>
    <comment ref="AT11" authorId="2" shapeId="0" xr:uid="{00000000-0006-0000-0100-000005000000}">
      <text>
        <r>
          <rPr>
            <b/>
            <sz val="11"/>
            <color indexed="10"/>
            <rFont val="ＭＳ Ｐゴシック"/>
            <family val="3"/>
            <charset val="128"/>
          </rPr>
          <t>プログラム用略式学校名は、６文字以内、「中」は入れません</t>
        </r>
      </text>
    </comment>
    <comment ref="D18" authorId="1" shapeId="0" xr:uid="{00000000-0006-0000-0100-000006000000}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 xr:uid="{00000000-0006-0000-0100-000007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関東大会のみ選択</t>
        </r>
      </text>
    </comment>
    <comment ref="I31" authorId="0" shapeId="0" xr:uid="{00000000-0006-0000-0100-000008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関東大会のみ入力</t>
        </r>
      </text>
    </comment>
    <comment ref="D37" authorId="1" shapeId="0" xr:uid="{00000000-0006-0000-0100-000009000000}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8" authorId="0" shapeId="0" xr:uid="{00000000-0006-0000-0100-00000A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関東大会のみ選択</t>
        </r>
      </text>
    </comment>
    <comment ref="I50" authorId="0" shapeId="0" xr:uid="{00000000-0006-0000-0100-00000B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関東大会のみ入力</t>
        </r>
      </text>
    </comment>
    <comment ref="B53" authorId="1" shapeId="0" xr:uid="{00000000-0006-0000-0100-00000C000000}">
      <text>
        <r>
          <rPr>
            <b/>
            <sz val="16"/>
            <color indexed="10"/>
            <rFont val="MS P ゴシック"/>
            <family val="3"/>
            <charset val="128"/>
          </rPr>
          <t>関東大会用</t>
        </r>
      </text>
    </comment>
    <comment ref="AL53" authorId="1" shapeId="0" xr:uid="{00000000-0006-0000-0100-00000D000000}">
      <text>
        <r>
          <rPr>
            <b/>
            <sz val="16"/>
            <color indexed="10"/>
            <rFont val="MS P ゴシック"/>
            <family val="3"/>
            <charset val="128"/>
          </rPr>
          <t>関東大会用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R01131</author>
    <author>吉田俊一</author>
    <author>Administrator</author>
    <author>富岡市教育委員会</author>
  </authors>
  <commentList>
    <comment ref="BB1" authorId="0" shapeId="0" xr:uid="{00000000-0006-0000-0200-000001000000}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6" authorId="0" shapeId="0" xr:uid="{00000000-0006-0000-0200-000002000000}">
      <text>
        <r>
          <rPr>
            <b/>
            <sz val="9"/>
            <color indexed="10"/>
            <rFont val="MS P ゴシック"/>
            <family val="3"/>
            <charset val="128"/>
          </rPr>
          <t>全国大会【初、無】
関東大会【初、無、１】
から選択してください。</t>
        </r>
      </text>
    </comment>
    <comment ref="X6" authorId="1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西暦で入力をしてください。ここでは、ミス防止のために和暦の表示となりますが、申込書は、西暦で表示されます。</t>
        </r>
      </text>
    </comment>
    <comment ref="AS6" authorId="2" shapeId="0" xr:uid="{00000000-0006-0000-0200-000004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関東大会で必要に応じて、
引率者氏名、引率者連絡先
を入力してください。</t>
        </r>
      </text>
    </comment>
    <comment ref="AV6" authorId="1" shapeId="0" xr:uid="{00000000-0006-0000-0200-000005000000}">
      <text>
        <r>
          <rPr>
            <b/>
            <sz val="9"/>
            <color indexed="10"/>
            <rFont val="MS P ゴシック"/>
            <family val="3"/>
            <charset val="128"/>
          </rPr>
          <t>氏名に外字がある場合のみ選択をしてください。</t>
        </r>
      </text>
    </comment>
    <comment ref="AO9" authorId="3" shapeId="0" xr:uid="{00000000-0006-0000-02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体重を入力すると、
「出場できる階級」が
表示されます。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R01131</author>
    <author>吉田俊一</author>
    <author>Administrator</author>
    <author>富岡市教育委員会</author>
  </authors>
  <commentList>
    <comment ref="BB1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6" authorId="0" shapeId="0" xr:uid="{00000000-0006-0000-0300-000002000000}">
      <text>
        <r>
          <rPr>
            <b/>
            <sz val="9"/>
            <color indexed="10"/>
            <rFont val="MS P ゴシック"/>
            <family val="3"/>
            <charset val="128"/>
          </rPr>
          <t>全国大会【初、無】
関東大会【初、無、１】
から選択してください。</t>
        </r>
      </text>
    </comment>
    <comment ref="X6" authorId="1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ここでは、ミス防止のために和暦の表示となりますが、申込書は、西暦で表示されます。</t>
        </r>
      </text>
    </comment>
    <comment ref="AS6" authorId="2" shapeId="0" xr:uid="{00000000-0006-0000-0300-000004000000}">
      <text>
        <r>
          <rPr>
            <b/>
            <sz val="9"/>
            <color indexed="10"/>
            <rFont val="MS P ゴシック"/>
            <family val="3"/>
            <charset val="128"/>
          </rPr>
          <t>関東大会で必要に応じて、
引率者氏名、引率者連絡先
を入力してください。</t>
        </r>
      </text>
    </comment>
    <comment ref="AV6" authorId="1" shapeId="0" xr:uid="{00000000-0006-0000-0300-000005000000}">
      <text>
        <r>
          <rPr>
            <b/>
            <sz val="9"/>
            <color indexed="10"/>
            <rFont val="MS P ゴシック"/>
            <family val="3"/>
            <charset val="128"/>
          </rPr>
          <t>氏名に外字がある場合のみ選択をしてください。</t>
        </r>
      </text>
    </comment>
    <comment ref="AO9" authorId="3" shapeId="0" xr:uid="{00000000-0006-0000-03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体重を入力すると、
「出場できる階級」が
表示されます。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富岡市教育委員会</author>
    <author>Administrator</author>
    <author>R01131</author>
  </authors>
  <commentList>
    <comment ref="V9" authorId="0" shapeId="0" xr:uid="{00000000-0006-0000-05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 xr:uid="{00000000-0006-0000-0500-000002000000}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 xr:uid="{00000000-0006-0000-05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 xr:uid="{00000000-0006-0000-05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 xr:uid="{00000000-0006-0000-05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9" authorId="2" shapeId="0" xr:uid="{00000000-0006-0000-0500-000006000000}">
      <text>
        <r>
          <rPr>
            <b/>
            <sz val="9"/>
            <color indexed="10"/>
            <rFont val="MS P ゴシック"/>
            <family val="3"/>
            <charset val="128"/>
          </rPr>
          <t>個人戦のみの出場選手が開会式に参加する場合には、「○」を選択してください。
令和３年度群馬大会は、開会式縮小化のため、開会式への参加はありません。</t>
        </r>
      </text>
    </comment>
    <comment ref="V17" authorId="1" shapeId="0" xr:uid="{00000000-0006-0000-0500-000007000000}">
      <text>
        <r>
          <rPr>
            <b/>
            <sz val="9"/>
            <color indexed="10"/>
            <rFont val="MS P ゴシック"/>
            <family val="3"/>
            <charset val="128"/>
          </rPr>
          <t>団体戦に登録された選手は、開会式に参加となります。
令和３年度群馬大会は、開会式縮小化のため、開会式への参加はありません。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富岡市教育委員会</author>
    <author>Administrator</author>
  </authors>
  <commentList>
    <comment ref="V9" authorId="0" shapeId="0" xr:uid="{00000000-0006-0000-06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 xr:uid="{00000000-0006-0000-0600-000002000000}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 xr:uid="{00000000-0006-0000-06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 xr:uid="{00000000-0006-0000-06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 xr:uid="{00000000-0006-0000-06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富岡市教育委員会</author>
    <author>Administrator</author>
    <author>R01131</author>
  </authors>
  <commentList>
    <comment ref="V9" authorId="0" shapeId="0" xr:uid="{00000000-0006-0000-07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 xr:uid="{00000000-0006-0000-0700-000002000000}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 xr:uid="{00000000-0006-0000-07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 xr:uid="{00000000-0006-0000-07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 xr:uid="{00000000-0006-0000-07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9" authorId="2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個人戦のみの出場選手が開会式に参加する場合には、「○」を選択してください。
令和３年度群馬大会は、開会式縮小化のため、開会式への参加はありません。</t>
        </r>
      </text>
    </comment>
    <comment ref="V14" authorId="1" shapeId="0" xr:uid="{00000000-0006-0000-0700-000007000000}">
      <text>
        <r>
          <rPr>
            <b/>
            <sz val="9"/>
            <color indexed="10"/>
            <rFont val="MS P ゴシック"/>
            <family val="3"/>
            <charset val="128"/>
          </rPr>
          <t>団体戦に登録された選手は、開会式に参加となります。
令和３年度群馬大会は、開会式縮小化のため、開会式への参加はありません。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富岡市教育委員会</author>
    <author>Administrator</author>
  </authors>
  <commentList>
    <comment ref="V9" authorId="0" shapeId="0" xr:uid="{00000000-0006-0000-08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 xr:uid="{00000000-0006-0000-0800-000002000000}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 xr:uid="{00000000-0006-0000-08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 xr:uid="{00000000-0006-0000-08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 xr:uid="{00000000-0006-0000-08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<sst xmlns="http://schemas.openxmlformats.org/spreadsheetml/2006/main" count="1777" uniqueCount="491">
  <si>
    <t>所　　　　在　　　　地</t>
    <rPh sb="0" eb="1">
      <t>トコロ</t>
    </rPh>
    <rPh sb="5" eb="6">
      <t>ザイ</t>
    </rPh>
    <rPh sb="10" eb="11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</si>
  <si>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</si>
  <si>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</si>
  <si>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  <phoneticPr fontId="2"/>
  </si>
  <si>
    <t>オーダー</t>
    <phoneticPr fontId="2"/>
  </si>
  <si>
    <t>学年</t>
    <rPh sb="0" eb="1">
      <t>ガク</t>
    </rPh>
    <rPh sb="1" eb="2">
      <t>トシ</t>
    </rPh>
    <phoneticPr fontId="2"/>
  </si>
  <si>
    <t>段級</t>
    <rPh sb="0" eb="1">
      <t>ダン</t>
    </rPh>
    <rPh sb="1" eb="2">
      <t>キュウ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</si>
  <si>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</si>
  <si>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身長(cm)</t>
    <rPh sb="0" eb="1">
      <t>ミ</t>
    </rPh>
    <rPh sb="1" eb="2">
      <t>チョウ</t>
    </rPh>
    <phoneticPr fontId="2"/>
  </si>
  <si>
    <t>体重(kg)</t>
    <rPh sb="0" eb="1">
      <t>カラダ</t>
    </rPh>
    <rPh sb="1" eb="2">
      <t>シゲル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</si>
  <si>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</si>
  <si>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</si>
  <si>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阿倍</t>
    <rPh sb="0" eb="2">
      <t>アベ</t>
    </rPh>
    <phoneticPr fontId="2"/>
  </si>
  <si>
    <t>晋三</t>
    <rPh sb="0" eb="2">
      <t>シンゾウ</t>
    </rPh>
    <phoneticPr fontId="2"/>
  </si>
  <si>
    <t>たろう</t>
    <phoneticPr fontId="2"/>
  </si>
  <si>
    <t>太郎</t>
    <rPh sb="0" eb="2">
      <t>タロウ</t>
    </rPh>
    <phoneticPr fontId="2"/>
  </si>
  <si>
    <t>（小数点未満は切り上げ）</t>
    <rPh sb="1" eb="4">
      <t>ショウスウテン</t>
    </rPh>
    <rPh sb="4" eb="6">
      <t>ミマン</t>
    </rPh>
    <rPh sb="7" eb="8">
      <t>キ</t>
    </rPh>
    <rPh sb="9" eb="10">
      <t>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</si>
  <si>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</si>
  <si>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</si>
  <si>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</si>
  <si>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野田</t>
    <rPh sb="0" eb="2">
      <t>ノダ</t>
    </rPh>
    <phoneticPr fontId="2"/>
  </si>
  <si>
    <t>聖子</t>
    <rPh sb="0" eb="2">
      <t>セイコ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</si>
  <si>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</si>
  <si>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</si>
  <si>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</si>
  <si>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</si>
  <si>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</si>
  <si>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中堅</t>
    <rPh sb="0" eb="2">
      <t>チュウケン</t>
    </rPh>
    <phoneticPr fontId="2"/>
  </si>
  <si>
    <t>次鋒</t>
    <rPh sb="0" eb="1">
      <t>ジ</t>
    </rPh>
    <rPh sb="1" eb="2">
      <t>ホコ</t>
    </rPh>
    <phoneticPr fontId="2"/>
  </si>
  <si>
    <t>先鋒</t>
    <rPh sb="0" eb="2">
      <t>センポウ</t>
    </rPh>
    <phoneticPr fontId="2"/>
  </si>
  <si>
    <t>プログラム記載用</t>
    <rPh sb="5" eb="7">
      <t>キサイ</t>
    </rPh>
    <rPh sb="7" eb="8">
      <t>ヨウ</t>
    </rPh>
    <phoneticPr fontId="2"/>
  </si>
  <si>
    <t>姓</t>
    <rPh sb="0" eb="1">
      <t>セイ</t>
    </rPh>
    <phoneticPr fontId="2"/>
  </si>
  <si>
    <t>学年</t>
    <rPh sb="0" eb="2">
      <t>ガクネン</t>
    </rPh>
    <phoneticPr fontId="2"/>
  </si>
  <si>
    <t>段</t>
    <rPh sb="0" eb="1">
      <t>ダン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</si>
  <si>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</si>
  <si>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</si>
  <si>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</si>
  <si>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ふりがな</t>
    <phoneticPr fontId="2"/>
  </si>
  <si>
    <t>ぐんま</t>
    <phoneticPr fontId="2"/>
  </si>
  <si>
    <t>記入例</t>
    <rPh sb="0" eb="2">
      <t>キニュウ</t>
    </rPh>
    <rPh sb="2" eb="3">
      <t>レイ</t>
    </rPh>
    <phoneticPr fontId="2"/>
  </si>
  <si>
    <t>前橋</t>
    <rPh sb="0" eb="2">
      <t>マエバシ</t>
    </rPh>
    <phoneticPr fontId="2"/>
  </si>
  <si>
    <t>一郎</t>
    <rPh sb="0" eb="2">
      <t>イチロウ</t>
    </rPh>
    <phoneticPr fontId="2"/>
  </si>
  <si>
    <t>高崎</t>
    <rPh sb="0" eb="2">
      <t>タカサキ</t>
    </rPh>
    <phoneticPr fontId="2"/>
  </si>
  <si>
    <t>五郎</t>
    <rPh sb="0" eb="2">
      <t>ゴロウ</t>
    </rPh>
    <phoneticPr fontId="2"/>
  </si>
  <si>
    <t>群馬</t>
    <rPh sb="0" eb="2">
      <t>グンマ</t>
    </rPh>
    <phoneticPr fontId="2"/>
  </si>
  <si>
    <t>初</t>
    <rPh sb="0" eb="1">
      <t>ショ</t>
    </rPh>
    <phoneticPr fontId="2"/>
  </si>
  <si>
    <t>校名</t>
    <rPh sb="0" eb="2">
      <t>コウメイ</t>
    </rPh>
    <phoneticPr fontId="2"/>
  </si>
  <si>
    <t>はなこ</t>
    <phoneticPr fontId="2"/>
  </si>
  <si>
    <t>花子</t>
    <rPh sb="0" eb="2">
      <t>ハナコ</t>
    </rPh>
    <phoneticPr fontId="2"/>
  </si>
  <si>
    <t>女子
団体</t>
    <rPh sb="0" eb="2">
      <t>ジョシ</t>
    </rPh>
    <rPh sb="3" eb="5">
      <t>ダンタイ</t>
    </rPh>
    <phoneticPr fontId="2"/>
  </si>
  <si>
    <t>No</t>
    <phoneticPr fontId="2"/>
  </si>
  <si>
    <t>男子個人</t>
    <rPh sb="0" eb="2">
      <t>ダンシ</t>
    </rPh>
    <rPh sb="2" eb="4">
      <t>コジン</t>
    </rPh>
    <phoneticPr fontId="2"/>
  </si>
  <si>
    <t>選手氏名</t>
    <rPh sb="0" eb="2">
      <t>センシュ</t>
    </rPh>
    <rPh sb="2" eb="4">
      <t>シメイ</t>
    </rPh>
    <phoneticPr fontId="2"/>
  </si>
  <si>
    <t>階級</t>
    <phoneticPr fontId="2"/>
  </si>
  <si>
    <t>正式学校名</t>
    <rPh sb="0" eb="2">
      <t>セイシキ</t>
    </rPh>
    <rPh sb="2" eb="5">
      <t>ガッコウメイ</t>
    </rPh>
    <phoneticPr fontId="2"/>
  </si>
  <si>
    <t>プログラム用学校名</t>
    <rPh sb="5" eb="6">
      <t>ヨウ</t>
    </rPh>
    <rPh sb="6" eb="9">
      <t>ガッコウメイ</t>
    </rPh>
    <phoneticPr fontId="2"/>
  </si>
  <si>
    <t>例</t>
    <rPh sb="0" eb="1">
      <t>レイ</t>
    </rPh>
    <phoneticPr fontId="2"/>
  </si>
  <si>
    <t>50kg</t>
    <phoneticPr fontId="2"/>
  </si>
  <si>
    <t>前橋　一郎</t>
    <rPh sb="0" eb="2">
      <t>マエバシ</t>
    </rPh>
    <rPh sb="3" eb="5">
      <t>イチロウ</t>
    </rPh>
    <phoneticPr fontId="2"/>
  </si>
  <si>
    <t>高崎　五郎</t>
    <rPh sb="0" eb="2">
      <t>タカサキ</t>
    </rPh>
    <rPh sb="3" eb="5">
      <t>ゴロウ</t>
    </rPh>
    <phoneticPr fontId="2"/>
  </si>
  <si>
    <t>女子個人</t>
    <rPh sb="0" eb="2">
      <t>ジョシ</t>
    </rPh>
    <rPh sb="2" eb="4">
      <t>コジン</t>
    </rPh>
    <phoneticPr fontId="2"/>
  </si>
  <si>
    <t>順位</t>
    <phoneticPr fontId="2"/>
  </si>
  <si>
    <t>48kg</t>
    <phoneticPr fontId="2"/>
  </si>
  <si>
    <t>男子団体</t>
    <phoneticPr fontId="2"/>
  </si>
  <si>
    <t>まえばしいちろう</t>
    <phoneticPr fontId="2"/>
  </si>
  <si>
    <t>まえばしいちろう</t>
    <phoneticPr fontId="2"/>
  </si>
  <si>
    <t>たかさきごろう</t>
    <phoneticPr fontId="2"/>
  </si>
  <si>
    <t>ぐんまたろう</t>
    <phoneticPr fontId="2"/>
  </si>
  <si>
    <t>せい</t>
    <phoneticPr fontId="2"/>
  </si>
  <si>
    <t>めい</t>
    <phoneticPr fontId="2"/>
  </si>
  <si>
    <t>ふりがな</t>
    <phoneticPr fontId="2"/>
  </si>
  <si>
    <t>たかさきごろう</t>
    <phoneticPr fontId="2"/>
  </si>
  <si>
    <t>ぐんまはなこ</t>
    <phoneticPr fontId="2"/>
  </si>
  <si>
    <t>沼田</t>
    <rPh sb="0" eb="2">
      <t>ヌマタ</t>
    </rPh>
    <phoneticPr fontId="2"/>
  </si>
  <si>
    <t>ぬまた</t>
    <phoneticPr fontId="2"/>
  </si>
  <si>
    <t>令和</t>
    <rPh sb="0" eb="2">
      <t>レイワ</t>
    </rPh>
    <phoneticPr fontId="2"/>
  </si>
  <si>
    <t>プログラム用略式学校名</t>
    <rPh sb="5" eb="6">
      <t>ヨウ</t>
    </rPh>
    <rPh sb="6" eb="8">
      <t>リャクシキ</t>
    </rPh>
    <rPh sb="8" eb="11">
      <t>ガッコウメイ</t>
    </rPh>
    <phoneticPr fontId="2"/>
  </si>
  <si>
    <t>学校の基本情報</t>
    <rPh sb="0" eb="2">
      <t>ガッコウ</t>
    </rPh>
    <rPh sb="3" eb="5">
      <t>キホン</t>
    </rPh>
    <rPh sb="5" eb="7">
      <t>ジョウホウ</t>
    </rPh>
    <phoneticPr fontId="2"/>
  </si>
  <si>
    <t>男子選手一覧</t>
    <rPh sb="0" eb="2">
      <t>ダンシ</t>
    </rPh>
    <rPh sb="2" eb="4">
      <t>センシュ</t>
    </rPh>
    <rPh sb="4" eb="6">
      <t>イチラン</t>
    </rPh>
    <phoneticPr fontId="2"/>
  </si>
  <si>
    <t>選手　ふりがな</t>
    <rPh sb="0" eb="2">
      <t>センシュ</t>
    </rPh>
    <phoneticPr fontId="2"/>
  </si>
  <si>
    <t>選手　氏名</t>
    <rPh sb="0" eb="2">
      <t>センシュ</t>
    </rPh>
    <rPh sb="3" eb="5">
      <t>シメイ</t>
    </rPh>
    <phoneticPr fontId="2"/>
  </si>
  <si>
    <t>し</t>
    <phoneticPr fontId="2"/>
  </si>
  <si>
    <t>めい</t>
    <phoneticPr fontId="2"/>
  </si>
  <si>
    <t>出場できる
階級</t>
    <rPh sb="0" eb="2">
      <t>シュツジョウ</t>
    </rPh>
    <rPh sb="6" eb="7">
      <t>カイ</t>
    </rPh>
    <rPh sb="7" eb="8">
      <t>キュウ</t>
    </rPh>
    <phoneticPr fontId="2"/>
  </si>
  <si>
    <t>No</t>
    <phoneticPr fontId="2"/>
  </si>
  <si>
    <t>【選手情報入力シート】</t>
    <rPh sb="1" eb="3">
      <t>センシュ</t>
    </rPh>
    <rPh sb="3" eb="5">
      <t>ジョウホウ</t>
    </rPh>
    <rPh sb="5" eb="7">
      <t>ニュウリョク</t>
    </rPh>
    <phoneticPr fontId="2"/>
  </si>
  <si>
    <t>女子選手一覧</t>
    <rPh sb="0" eb="1">
      <t>オンナ</t>
    </rPh>
    <rPh sb="2" eb="4">
      <t>センシュ</t>
    </rPh>
    <rPh sb="4" eb="6">
      <t>イチラン</t>
    </rPh>
    <phoneticPr fontId="2"/>
  </si>
  <si>
    <t>例</t>
    <rPh sb="0" eb="1">
      <t>レイ</t>
    </rPh>
    <phoneticPr fontId="2"/>
  </si>
  <si>
    <t>『　例　』</t>
    <rPh sb="2" eb="3">
      <t>レイ</t>
    </rPh>
    <phoneticPr fontId="2"/>
  </si>
  <si>
    <t>Ｎｏ</t>
    <phoneticPr fontId="2"/>
  </si>
  <si>
    <t>次鋒</t>
    <rPh sb="0" eb="2">
      <t>ジホウ</t>
    </rPh>
    <phoneticPr fontId="2"/>
  </si>
  <si>
    <t>階級</t>
    <rPh sb="0" eb="2">
      <t>カイキュウ</t>
    </rPh>
    <phoneticPr fontId="2"/>
  </si>
  <si>
    <t>備考</t>
    <rPh sb="0" eb="2">
      <t>ビコウ</t>
    </rPh>
    <phoneticPr fontId="2"/>
  </si>
  <si>
    <t>40kg</t>
    <phoneticPr fontId="2"/>
  </si>
  <si>
    <t>【団体戦出場選手】</t>
    <rPh sb="1" eb="4">
      <t>ダンタイセン</t>
    </rPh>
    <rPh sb="4" eb="6">
      <t>シュツジョウ</t>
    </rPh>
    <rPh sb="6" eb="8">
      <t>センシュ</t>
    </rPh>
    <phoneticPr fontId="2"/>
  </si>
  <si>
    <t>【個人戦出場選手】</t>
    <rPh sb="1" eb="3">
      <t>コジン</t>
    </rPh>
    <phoneticPr fontId="2"/>
  </si>
  <si>
    <t>選手　姓</t>
    <rPh sb="0" eb="2">
      <t>センシュ</t>
    </rPh>
    <rPh sb="3" eb="4">
      <t>セイ</t>
    </rPh>
    <phoneticPr fontId="2"/>
  </si>
  <si>
    <t>選手　名</t>
    <rPh sb="0" eb="2">
      <t>センシュ</t>
    </rPh>
    <rPh sb="3" eb="4">
      <t>メイ</t>
    </rPh>
    <phoneticPr fontId="2"/>
  </si>
  <si>
    <t>選手一覧</t>
    <rPh sb="0" eb="2">
      <t>センシュ</t>
    </rPh>
    <rPh sb="2" eb="4">
      <t>イチラン</t>
    </rPh>
    <phoneticPr fontId="2"/>
  </si>
  <si>
    <t>ぬまた</t>
  </si>
  <si>
    <t>ぬまた</t>
    <phoneticPr fontId="2"/>
  </si>
  <si>
    <t>090-8765-4321</t>
    <phoneticPr fontId="2"/>
  </si>
  <si>
    <t>し</t>
    <phoneticPr fontId="2"/>
  </si>
  <si>
    <t>Topへ戻る</t>
    <rPh sb="4" eb="5">
      <t>モド</t>
    </rPh>
    <phoneticPr fontId="2"/>
  </si>
  <si>
    <t>【申込書の日付を決める】</t>
    <rPh sb="1" eb="4">
      <t>モウシコミショ</t>
    </rPh>
    <rPh sb="5" eb="7">
      <t>ヒヅケ</t>
    </rPh>
    <rPh sb="8" eb="9">
      <t>キ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</si>
  <si>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</si>
  <si>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</si>
  <si>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</si>
  <si>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</si>
  <si>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⑦</t>
    <phoneticPr fontId="2"/>
  </si>
  <si>
    <t>柔道大会申込書作成プログラム</t>
    <rPh sb="0" eb="2">
      <t>ジュウドウ</t>
    </rPh>
    <rPh sb="2" eb="4">
      <t>タイカイ</t>
    </rPh>
    <rPh sb="4" eb="7">
      <t>モウシコミショ</t>
    </rPh>
    <rPh sb="7" eb="9">
      <t>サクセイ</t>
    </rPh>
    <phoneticPr fontId="2"/>
  </si>
  <si>
    <t>群馬県</t>
  </si>
  <si>
    <t>ＦＡＸ番号</t>
    <rPh sb="3" eb="5">
      <t>バンゴウ</t>
    </rPh>
    <phoneticPr fontId="2"/>
  </si>
  <si>
    <t>※</t>
    <phoneticPr fontId="2"/>
  </si>
  <si>
    <t>の欄は入力</t>
    <rPh sb="1" eb="2">
      <t>ラン</t>
    </rPh>
    <rPh sb="3" eb="5">
      <t>ニュウリョク</t>
    </rPh>
    <phoneticPr fontId="2"/>
  </si>
  <si>
    <t>の欄はリストから選択</t>
    <rPh sb="1" eb="2">
      <t>ラン</t>
    </rPh>
    <rPh sb="8" eb="10">
      <t>センタク</t>
    </rPh>
    <phoneticPr fontId="2"/>
  </si>
  <si>
    <t>【男子出場選手入力シート】</t>
    <rPh sb="1" eb="3">
      <t>ダンシ</t>
    </rPh>
    <rPh sb="3" eb="5">
      <t>シュツジョウ</t>
    </rPh>
    <rPh sb="5" eb="7">
      <t>センシュ</t>
    </rPh>
    <rPh sb="7" eb="9">
      <t>ニュウリョク</t>
    </rPh>
    <phoneticPr fontId="2"/>
  </si>
  <si>
    <t>【女子出場選手入力シート】</t>
    <rPh sb="1" eb="3">
      <t>ジョシ</t>
    </rPh>
    <rPh sb="3" eb="5">
      <t>シュツジョウ</t>
    </rPh>
    <rPh sb="5" eb="7">
      <t>センシュ</t>
    </rPh>
    <rPh sb="7" eb="9">
      <t>ニュウリョク</t>
    </rPh>
    <phoneticPr fontId="2"/>
  </si>
  <si>
    <t>沼田市立沼田中学校</t>
    <rPh sb="0" eb="2">
      <t>ヌマタ</t>
    </rPh>
    <rPh sb="2" eb="4">
      <t>シリツ</t>
    </rPh>
    <rPh sb="4" eb="6">
      <t>ヌマタ</t>
    </rPh>
    <rPh sb="6" eb="9">
      <t>チュウガッコウ</t>
    </rPh>
    <phoneticPr fontId="2"/>
  </si>
  <si>
    <t>ぬまたしりつぬまたちゅうがっこう</t>
    <phoneticPr fontId="2"/>
  </si>
  <si>
    <t>ぬまたしりつぬまたちゅうがっこう</t>
    <phoneticPr fontId="2"/>
  </si>
  <si>
    <t>⑩</t>
    <phoneticPr fontId="2"/>
  </si>
  <si>
    <t>男子参加人数</t>
    <rPh sb="0" eb="2">
      <t>ダンシ</t>
    </rPh>
    <rPh sb="2" eb="4">
      <t>サンカ</t>
    </rPh>
    <rPh sb="4" eb="6">
      <t>ニンズウ</t>
    </rPh>
    <phoneticPr fontId="2"/>
  </si>
  <si>
    <t>女子参加人数</t>
    <rPh sb="0" eb="2">
      <t>ジョシ</t>
    </rPh>
    <rPh sb="2" eb="4">
      <t>サンカ</t>
    </rPh>
    <rPh sb="4" eb="6">
      <t>ニンズウ</t>
    </rPh>
    <phoneticPr fontId="2"/>
  </si>
  <si>
    <t>合計参加人数</t>
    <rPh sb="0" eb="2">
      <t>ゴウケイ</t>
    </rPh>
    <rPh sb="2" eb="4">
      <t>サンカ</t>
    </rPh>
    <rPh sb="4" eb="6">
      <t>ニンズウ</t>
    </rPh>
    <phoneticPr fontId="2"/>
  </si>
  <si>
    <t>一人分は</t>
    <rPh sb="0" eb="2">
      <t>ヒトリ</t>
    </rPh>
    <rPh sb="2" eb="3">
      <t>ブン</t>
    </rPh>
    <phoneticPr fontId="2"/>
  </si>
  <si>
    <t>参加費</t>
    <rPh sb="0" eb="3">
      <t>サンカヒ</t>
    </rPh>
    <phoneticPr fontId="2"/>
  </si>
  <si>
    <t>男子</t>
    <rPh sb="0" eb="1">
      <t>オトコ</t>
    </rPh>
    <phoneticPr fontId="2"/>
  </si>
  <si>
    <t>女子</t>
    <rPh sb="0" eb="1">
      <t>オンナ</t>
    </rPh>
    <phoneticPr fontId="2"/>
  </si>
  <si>
    <t>大会参加費</t>
    <phoneticPr fontId="2"/>
  </si>
  <si>
    <t>となります。</t>
  </si>
  <si>
    <r>
      <rPr>
        <sz val="16"/>
        <rFont val="ＭＳ Ｐ明朝"/>
        <family val="1"/>
        <charset val="128"/>
      </rPr>
      <t>【学校の基本情報を入力】</t>
    </r>
    <r>
      <rPr>
        <sz val="11"/>
        <rFont val="ＭＳ Ｐ明朝"/>
        <family val="1"/>
        <charset val="128"/>
      </rPr>
      <t>　※右の『例』を参考にして入力してください</t>
    </r>
    <rPh sb="1" eb="3">
      <t>ガッコウ</t>
    </rPh>
    <rPh sb="4" eb="6">
      <t>キホン</t>
    </rPh>
    <rPh sb="6" eb="8">
      <t>ジョウホウ</t>
    </rPh>
    <rPh sb="9" eb="11">
      <t>ニュウリョク</t>
    </rPh>
    <rPh sb="14" eb="15">
      <t>ミギ</t>
    </rPh>
    <rPh sb="17" eb="18">
      <t>レイ</t>
    </rPh>
    <rPh sb="20" eb="22">
      <t>サンコウ</t>
    </rPh>
    <rPh sb="25" eb="27">
      <t>ニュウリョク</t>
    </rPh>
    <phoneticPr fontId="2"/>
  </si>
  <si>
    <t>学校名：</t>
    <rPh sb="0" eb="3">
      <t>ガッコウメイ</t>
    </rPh>
    <phoneticPr fontId="2"/>
  </si>
  <si>
    <t>住所：</t>
    <rPh sb="0" eb="2">
      <t>ジュウショ</t>
    </rPh>
    <phoneticPr fontId="2"/>
  </si>
  <si>
    <t>【監督】</t>
    <rPh sb="1" eb="3">
      <t>カントク</t>
    </rPh>
    <phoneticPr fontId="2"/>
  </si>
  <si>
    <t>氏名：</t>
    <rPh sb="0" eb="2">
      <t>シメイ</t>
    </rPh>
    <phoneticPr fontId="2"/>
  </si>
  <si>
    <t>段位：</t>
    <rPh sb="0" eb="2">
      <t>ダンイ</t>
    </rPh>
    <phoneticPr fontId="2"/>
  </si>
  <si>
    <t>都道府県：</t>
    <rPh sb="0" eb="4">
      <t>トドウフケン</t>
    </rPh>
    <phoneticPr fontId="2"/>
  </si>
  <si>
    <t>【選手】</t>
    <rPh sb="1" eb="3">
      <t>センシュ</t>
    </rPh>
    <phoneticPr fontId="2"/>
  </si>
  <si>
    <t>TEL ：</t>
    <phoneticPr fontId="2"/>
  </si>
  <si>
    <t>FAX ：</t>
    <phoneticPr fontId="2"/>
  </si>
  <si>
    <t>補員１</t>
    <rPh sb="0" eb="1">
      <t>ホ</t>
    </rPh>
    <rPh sb="1" eb="2">
      <t>イン</t>
    </rPh>
    <phoneticPr fontId="2"/>
  </si>
  <si>
    <t>補員２</t>
    <rPh sb="0" eb="2">
      <t>ホイン</t>
    </rPh>
    <phoneticPr fontId="2"/>
  </si>
  <si>
    <t>段位</t>
    <rPh sb="0" eb="2">
      <t>ダンイ</t>
    </rPh>
    <phoneticPr fontId="2"/>
  </si>
  <si>
    <t>外字等</t>
    <rPh sb="0" eb="2">
      <t>ガイジ</t>
    </rPh>
    <rPh sb="2" eb="3">
      <t>トウ</t>
    </rPh>
    <phoneticPr fontId="2"/>
  </si>
  <si>
    <t>上記の者は、本競技の参加申し込みに際し、大会要項に記載の内容を確認し、同意を得ています。
又、宿泊については、宿泊要項を厳守し申し込みます。</t>
    <phoneticPr fontId="2"/>
  </si>
  <si>
    <t>住所</t>
    <rPh sb="0" eb="2">
      <t>ジュウショ</t>
    </rPh>
    <phoneticPr fontId="2"/>
  </si>
  <si>
    <t>校長名</t>
    <rPh sb="0" eb="2">
      <t>コウチョウ</t>
    </rPh>
    <rPh sb="2" eb="3">
      <t>メイ</t>
    </rPh>
    <phoneticPr fontId="2"/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</si>
  <si>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</si>
  <si>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</si>
  <si>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</si>
  <si>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</si>
  <si>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</si>
  <si>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</si>
  <si>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</si>
  <si>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</si>
  <si>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</si>
  <si>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</si>
  <si>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</si>
  <si>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</si>
  <si>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</si>
  <si>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</si>
  <si>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</si>
  <si>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</si>
  <si>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</si>
  <si>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</si>
  <si>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</si>
  <si>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</si>
  <si>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</si>
  <si>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</si>
  <si>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</si>
  <si>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</si>
  <si>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</si>
  <si>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</si>
  <si>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</si>
  <si>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</si>
  <si>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</si>
  <si>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</si>
  <si>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</si>
  <si>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</si>
  <si>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</si>
  <si>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</si>
  <si>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</si>
  <si>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</si>
  <si>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</si>
  <si>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</si>
  <si>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</si>
  <si>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</si>
  <si>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</si>
  <si>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氏名</t>
    <rPh sb="0" eb="1">
      <t>シ</t>
    </rPh>
    <rPh sb="1" eb="2">
      <t>メイ</t>
    </rPh>
    <phoneticPr fontId="2"/>
  </si>
  <si>
    <t>職名</t>
    <rPh sb="0" eb="1">
      <t>ショク</t>
    </rPh>
    <rPh sb="1" eb="2">
      <t>メイ</t>
    </rPh>
    <phoneticPr fontId="2"/>
  </si>
  <si>
    <t>五段</t>
  </si>
  <si>
    <t>四段</t>
  </si>
  <si>
    <t>参段</t>
  </si>
  <si>
    <t>依頼監督の時の
保護者または外部指導者名
及び連絡先電話番号</t>
    <rPh sb="19" eb="20">
      <t>メイ</t>
    </rPh>
    <rPh sb="21" eb="22">
      <t>オヨ</t>
    </rPh>
    <rPh sb="23" eb="26">
      <t>レンラクサキ</t>
    </rPh>
    <rPh sb="26" eb="28">
      <t>デンワ</t>
    </rPh>
    <rPh sb="28" eb="30">
      <t>バンゴウ</t>
    </rPh>
    <phoneticPr fontId="2"/>
  </si>
  <si>
    <t>引率者氏名</t>
    <rPh sb="0" eb="3">
      <t>インソツシャ</t>
    </rPh>
    <rPh sb="3" eb="5">
      <t>シメイ</t>
    </rPh>
    <phoneticPr fontId="2"/>
  </si>
  <si>
    <t>(外)･(保)</t>
    <rPh sb="5" eb="6">
      <t>ホ</t>
    </rPh>
    <phoneticPr fontId="2"/>
  </si>
  <si>
    <t>引率者連絡先</t>
    <rPh sb="0" eb="3">
      <t>インソツシャ</t>
    </rPh>
    <rPh sb="3" eb="6">
      <t>レンラクサキ</t>
    </rPh>
    <phoneticPr fontId="2"/>
  </si>
  <si>
    <t>90kg超</t>
  </si>
  <si>
    <t>個人戦出場</t>
    <phoneticPr fontId="2"/>
  </si>
  <si>
    <t>団体戦予選順位</t>
    <rPh sb="0" eb="3">
      <t>ダンタイセン</t>
    </rPh>
    <rPh sb="3" eb="5">
      <t>ヨセン</t>
    </rPh>
    <rPh sb="5" eb="7">
      <t>ジュンイ</t>
    </rPh>
    <phoneticPr fontId="2"/>
  </si>
  <si>
    <t>予選
順位</t>
    <rPh sb="0" eb="2">
      <t>ヨセン</t>
    </rPh>
    <rPh sb="3" eb="5">
      <t>ジュンイ</t>
    </rPh>
    <phoneticPr fontId="2"/>
  </si>
  <si>
    <t>１位</t>
    <rPh sb="1" eb="2">
      <t>イ</t>
    </rPh>
    <phoneticPr fontId="2"/>
  </si>
  <si>
    <t>１位</t>
    <phoneticPr fontId="2"/>
  </si>
  <si>
    <t>氏　　名</t>
    <rPh sb="0" eb="1">
      <t>シ</t>
    </rPh>
    <rPh sb="3" eb="4">
      <t>ナ</t>
    </rPh>
    <phoneticPr fontId="2"/>
  </si>
  <si>
    <t>（様式２）</t>
    <rPh sb="1" eb="3">
      <t>ヨウシキ</t>
    </rPh>
    <phoneticPr fontId="2"/>
  </si>
  <si>
    <t>初段</t>
  </si>
  <si>
    <t>監督職名</t>
    <rPh sb="0" eb="3">
      <t>カントクショク</t>
    </rPh>
    <rPh sb="3" eb="4">
      <t>メイ</t>
    </rPh>
    <phoneticPr fontId="2"/>
  </si>
  <si>
    <t>教員</t>
  </si>
  <si>
    <t>住所（都道府県から入力してください）</t>
    <rPh sb="0" eb="2">
      <t>ジュウショ</t>
    </rPh>
    <rPh sb="3" eb="7">
      <t>トドウフケン</t>
    </rPh>
    <rPh sb="9" eb="11">
      <t>ニュウリョク</t>
    </rPh>
    <phoneticPr fontId="2"/>
  </si>
  <si>
    <t>このファイルを都道府県委員長へ提出してください</t>
    <rPh sb="7" eb="11">
      <t>トドウフケン</t>
    </rPh>
    <rPh sb="11" eb="14">
      <t>イインチョウ</t>
    </rPh>
    <rPh sb="15" eb="17">
      <t>テイシュツ</t>
    </rPh>
    <phoneticPr fontId="2"/>
  </si>
  <si>
    <t>補員</t>
    <rPh sb="0" eb="1">
      <t>ホ</t>
    </rPh>
    <rPh sb="1" eb="2">
      <t>イン</t>
    </rPh>
    <phoneticPr fontId="2"/>
  </si>
  <si>
    <t>補員</t>
    <rPh sb="0" eb="2">
      <t>ホイン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</si>
  <si>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</si>
  <si>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</si>
  <si>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50kg</t>
  </si>
  <si>
    <t>55kg</t>
  </si>
  <si>
    <t>55kg</t>
    <phoneticPr fontId="2"/>
  </si>
  <si>
    <t>60kg</t>
  </si>
  <si>
    <t>60kg</t>
    <phoneticPr fontId="2"/>
  </si>
  <si>
    <t>66kg</t>
  </si>
  <si>
    <t>66kg</t>
    <phoneticPr fontId="2"/>
  </si>
  <si>
    <t>73kg</t>
  </si>
  <si>
    <t>73kg</t>
    <phoneticPr fontId="2"/>
  </si>
  <si>
    <t>81kg</t>
  </si>
  <si>
    <t>81kg</t>
    <phoneticPr fontId="2"/>
  </si>
  <si>
    <t>90kg</t>
  </si>
  <si>
    <t>90kg</t>
    <phoneticPr fontId="2"/>
  </si>
  <si>
    <t>90kg超</t>
    <rPh sb="4" eb="5">
      <t>チョウ</t>
    </rPh>
    <phoneticPr fontId="2"/>
  </si>
  <si>
    <t>44kg</t>
    <phoneticPr fontId="2"/>
  </si>
  <si>
    <t>52kg</t>
    <phoneticPr fontId="2"/>
  </si>
  <si>
    <t>57kg</t>
    <phoneticPr fontId="2"/>
  </si>
  <si>
    <t>63kg</t>
    <phoneticPr fontId="2"/>
  </si>
  <si>
    <t>70kg</t>
    <phoneticPr fontId="2"/>
  </si>
  <si>
    <t>70kg超</t>
    <rPh sb="4" eb="5">
      <t>チョウ</t>
    </rPh>
    <phoneticPr fontId="2"/>
  </si>
  <si>
    <t>氏名に
外字あり</t>
    <rPh sb="0" eb="2">
      <t>シメイ</t>
    </rPh>
    <rPh sb="4" eb="6">
      <t>ガイジ</t>
    </rPh>
    <phoneticPr fontId="2"/>
  </si>
  <si>
    <t>監督</t>
    <rPh sb="0" eb="2">
      <t>カントク</t>
    </rPh>
    <phoneticPr fontId="2"/>
  </si>
  <si>
    <t>コーチ</t>
    <phoneticPr fontId="2"/>
  </si>
  <si>
    <t>補員１</t>
    <rPh sb="0" eb="2">
      <t>ホイン</t>
    </rPh>
    <phoneticPr fontId="2"/>
  </si>
  <si>
    <t>全柔連登録番号</t>
    <phoneticPr fontId="2"/>
  </si>
  <si>
    <t>全柔連指導者登録番号</t>
  </si>
  <si>
    <t>選手</t>
    <rPh sb="0" eb="2">
      <t>センシュ</t>
    </rPh>
    <phoneticPr fontId="2"/>
  </si>
  <si>
    <t>000000000</t>
  </si>
  <si>
    <t>000000000</t>
    <phoneticPr fontId="2"/>
  </si>
  <si>
    <t>出場予定階級</t>
    <rPh sb="0" eb="2">
      <t>シュツジョウ</t>
    </rPh>
    <rPh sb="2" eb="4">
      <t>ヨテイ</t>
    </rPh>
    <rPh sb="4" eb="6">
      <t>カイキュウ</t>
    </rPh>
    <phoneticPr fontId="2"/>
  </si>
  <si>
    <t>選手の階級</t>
    <rPh sb="0" eb="2">
      <t>センシュ</t>
    </rPh>
    <rPh sb="3" eb="5">
      <t>カイキュウ</t>
    </rPh>
    <phoneticPr fontId="2"/>
  </si>
  <si>
    <t>40kg</t>
  </si>
  <si>
    <t>44kg</t>
  </si>
  <si>
    <t>48kg</t>
  </si>
  <si>
    <t>52kg</t>
  </si>
  <si>
    <t>57kg</t>
  </si>
  <si>
    <t>63kg</t>
  </si>
  <si>
    <t>70kg</t>
  </si>
  <si>
    <t>予選順位</t>
    <rPh sb="0" eb="2">
      <t>ヨセン</t>
    </rPh>
    <rPh sb="2" eb="4">
      <t>ジュンイ</t>
    </rPh>
    <phoneticPr fontId="2"/>
  </si>
  <si>
    <t>（様式１）</t>
    <rPh sb="1" eb="3">
      <t>ヨウシキ</t>
    </rPh>
    <phoneticPr fontId="2"/>
  </si>
  <si>
    <t>（様式３）</t>
    <rPh sb="1" eb="3">
      <t>ヨウシキ</t>
    </rPh>
    <phoneticPr fontId="2"/>
  </si>
  <si>
    <t>（様式４）</t>
    <rPh sb="1" eb="3">
      <t>ヨウシキ</t>
    </rPh>
    <phoneticPr fontId="2"/>
  </si>
  <si>
    <t>外字</t>
    <phoneticPr fontId="2"/>
  </si>
  <si>
    <t>開会式の参加</t>
    <rPh sb="0" eb="3">
      <t>カイカイシキ</t>
    </rPh>
    <rPh sb="4" eb="6">
      <t>サンカ</t>
    </rPh>
    <phoneticPr fontId="2"/>
  </si>
  <si>
    <t>開会式
の参加</t>
    <rPh sb="0" eb="3">
      <t>カイカイシキ</t>
    </rPh>
    <rPh sb="5" eb="7">
      <t>サンカ</t>
    </rPh>
    <phoneticPr fontId="2"/>
  </si>
  <si>
    <t>オーダー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</si>
  <si>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</si>
  <si>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</si>
  <si>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個人戦のみ出場者の
開会式参加数</t>
    <rPh sb="0" eb="3">
      <t>コジンセン</t>
    </rPh>
    <rPh sb="5" eb="8">
      <t>シュツジョウシャ</t>
    </rPh>
    <rPh sb="10" eb="13">
      <t>カイカイシキ</t>
    </rPh>
    <rPh sb="13" eb="16">
      <t>サンカスウ</t>
    </rPh>
    <phoneticPr fontId="2"/>
  </si>
  <si>
    <t>沖縄県</t>
    <rPh sb="0" eb="3">
      <t>オキナワケン</t>
    </rPh>
    <phoneticPr fontId="2"/>
  </si>
  <si>
    <t>団体戦出場者の
開会式参加数</t>
    <rPh sb="0" eb="3">
      <t>ダンタイセン</t>
    </rPh>
    <rPh sb="3" eb="6">
      <t>シュツジョウシャ</t>
    </rPh>
    <rPh sb="8" eb="11">
      <t>カイカイシキ</t>
    </rPh>
    <rPh sb="11" eb="14">
      <t>サンカスウ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</si>
  <si>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</si>
  <si>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</si>
  <si>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</si>
  <si>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学校</t>
    <rPh sb="0" eb="2">
      <t>ガッコウ</t>
    </rPh>
    <phoneticPr fontId="2"/>
  </si>
  <si>
    <t>都道府県名</t>
    <rPh sb="0" eb="5">
      <t>トドウフケンメイ</t>
    </rPh>
    <phoneticPr fontId="2"/>
  </si>
  <si>
    <t>男子出場選手 実人数</t>
    <rPh sb="0" eb="2">
      <t>ダンシ</t>
    </rPh>
    <rPh sb="2" eb="4">
      <t>シュツジョウ</t>
    </rPh>
    <rPh sb="4" eb="6">
      <t>センシュ</t>
    </rPh>
    <rPh sb="7" eb="8">
      <t>ジツ</t>
    </rPh>
    <rPh sb="8" eb="10">
      <t>ニンズウ</t>
    </rPh>
    <phoneticPr fontId="2"/>
  </si>
  <si>
    <t>女子出場選手 実人数</t>
    <rPh sb="0" eb="1">
      <t>オンナ</t>
    </rPh>
    <rPh sb="2" eb="4">
      <t>シュツジョウ</t>
    </rPh>
    <rPh sb="4" eb="6">
      <t>センシュ</t>
    </rPh>
    <rPh sb="7" eb="8">
      <t>ジツ</t>
    </rPh>
    <rPh sb="8" eb="10">
      <t>ニンズウ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</si>
  <si>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</si>
  <si>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1">
      <t>オンナ</t>
    </rPh>
    <rPh sb="2" eb="4">
      <t>カントク</t>
    </rPh>
    <phoneticPr fontId="2"/>
  </si>
  <si>
    <t>↓副顧問がコーチの場合、学校の住所を入力してください。</t>
  </si>
  <si>
    <t>↓副顧問がコーチの場合、学校の住所を入力してください。</t>
    <phoneticPr fontId="2"/>
  </si>
  <si>
    <t>年４月１日は、今年度の最終日です。</t>
    <rPh sb="0" eb="1">
      <t>ネン</t>
    </rPh>
    <rPh sb="2" eb="3">
      <t>ガツ</t>
    </rPh>
    <rPh sb="4" eb="5">
      <t>ニチ</t>
    </rPh>
    <rPh sb="7" eb="10">
      <t>コンネンド</t>
    </rPh>
    <rPh sb="11" eb="14">
      <t>サイシュウビ</t>
    </rPh>
    <phoneticPr fontId="2"/>
  </si>
  <si>
    <t>×</t>
    <phoneticPr fontId="2"/>
  </si>
  <si>
    <t>職名が部活動指導員の場合は、任命権者を入力する</t>
    <rPh sb="0" eb="2">
      <t>ショクメイ</t>
    </rPh>
    <rPh sb="16" eb="17">
      <t>ケン</t>
    </rPh>
    <rPh sb="19" eb="21">
      <t>ニュウリョク</t>
    </rPh>
    <phoneticPr fontId="2"/>
  </si>
  <si>
    <t>令和４年度全国中学校体育大会 第５３回全国中学校柔道大会</t>
  </si>
  <si>
    <t>令和５年度全国中学校体育大会 第５４回全国中学校柔道大会</t>
  </si>
  <si>
    <t>令和６年度全国中学校体育大会 第５５回全国中学校柔道大会</t>
  </si>
  <si>
    <t>令和７年度全国中学校体育大会 第５６回全国中学校柔道大会</t>
  </si>
  <si>
    <t>令和８年度全国中学校体育大会 第５７回全国中学校柔道大会</t>
  </si>
  <si>
    <t>令和９年度全国中学校体育大会 第５８回全国中学校柔道大会</t>
  </si>
  <si>
    <t>令和１０年度全国中学校体育大会 第５９回全国中学校柔道大会</t>
  </si>
  <si>
    <t>令和１１年度全国中学校体育大会 第６０回全国中学校柔道大会</t>
  </si>
  <si>
    <t>大会名→</t>
    <rPh sb="0" eb="3">
      <t>タイカイメイ</t>
    </rPh>
    <phoneticPr fontId="2"/>
  </si>
  <si>
    <t>第４５回関東中学校柔道大会</t>
  </si>
  <si>
    <t>第４６回関東中学校柔道大会</t>
  </si>
  <si>
    <t>第４７回関東中学校柔道大会</t>
  </si>
  <si>
    <t>第４８回関東中学校柔道大会</t>
  </si>
  <si>
    <t>第４９回関東中学校柔道大会</t>
  </si>
  <si>
    <t>第５０回関東中学校柔道大会</t>
  </si>
  <si>
    <t>第５１回関東中学校柔道大会</t>
  </si>
  <si>
    <t>第５２回関東中学校柔道大会</t>
  </si>
  <si>
    <t>⑤－１</t>
    <phoneticPr fontId="2"/>
  </si>
  <si>
    <t>⑥－１</t>
    <phoneticPr fontId="2"/>
  </si>
  <si>
    <t>⑧－１</t>
    <phoneticPr fontId="2"/>
  </si>
  <si>
    <r>
      <t>都道府県委員長の</t>
    </r>
    <r>
      <rPr>
        <b/>
        <sz val="11"/>
        <color rgb="FFFF0000"/>
        <rFont val="ＭＳ Ｐゴシック"/>
        <family val="3"/>
        <charset val="128"/>
      </rPr>
      <t>全国</t>
    </r>
    <r>
      <rPr>
        <sz val="11"/>
        <rFont val="ＭＳ Ｐゴシック"/>
        <family val="3"/>
        <charset val="128"/>
      </rPr>
      <t>集約用（監督はいじりません）</t>
    </r>
    <rPh sb="0" eb="4">
      <t>トドウフケン</t>
    </rPh>
    <rPh sb="4" eb="7">
      <t>イインチョウ</t>
    </rPh>
    <rPh sb="8" eb="10">
      <t>ゼンコク</t>
    </rPh>
    <rPh sb="10" eb="12">
      <t>シュウヤク</t>
    </rPh>
    <rPh sb="12" eb="13">
      <t>ヨウ</t>
    </rPh>
    <rPh sb="14" eb="16">
      <t>カントク</t>
    </rPh>
    <phoneticPr fontId="2"/>
  </si>
  <si>
    <t>⑤－２</t>
    <phoneticPr fontId="2"/>
  </si>
  <si>
    <t>⑥－２</t>
    <phoneticPr fontId="2"/>
  </si>
  <si>
    <r>
      <t>都道府県委員長の</t>
    </r>
    <r>
      <rPr>
        <b/>
        <sz val="11"/>
        <color rgb="FFFF0000"/>
        <rFont val="ＭＳ Ｐゴシック"/>
        <family val="3"/>
        <charset val="128"/>
      </rPr>
      <t>関東</t>
    </r>
    <r>
      <rPr>
        <sz val="11"/>
        <rFont val="ＭＳ Ｐゴシック"/>
        <family val="3"/>
        <charset val="128"/>
      </rPr>
      <t>集約用（監督はいじりません）</t>
    </r>
    <rPh sb="0" eb="4">
      <t>トドウフケン</t>
    </rPh>
    <rPh sb="4" eb="7">
      <t>イインチョウ</t>
    </rPh>
    <rPh sb="8" eb="10">
      <t>カントウ</t>
    </rPh>
    <rPh sb="10" eb="12">
      <t>シュウヤク</t>
    </rPh>
    <rPh sb="12" eb="13">
      <t>ヨウ</t>
    </rPh>
    <rPh sb="14" eb="16">
      <t>カントク</t>
    </rPh>
    <phoneticPr fontId="2"/>
  </si>
  <si>
    <t>⑧－２</t>
    <phoneticPr fontId="2"/>
  </si>
  <si>
    <t>関東 申込書の印刷</t>
    <rPh sb="0" eb="2">
      <t>カントウ</t>
    </rPh>
    <rPh sb="3" eb="6">
      <t>モウシコミショ</t>
    </rPh>
    <rPh sb="7" eb="9">
      <t>インサツ</t>
    </rPh>
    <phoneticPr fontId="2"/>
  </si>
  <si>
    <t>全国 申込書の印刷</t>
    <rPh sb="0" eb="2">
      <t>ゼンコク</t>
    </rPh>
    <rPh sb="3" eb="6">
      <t>モウシコミショ</t>
    </rPh>
    <rPh sb="7" eb="9">
      <t>インサツ</t>
    </rPh>
    <phoneticPr fontId="2"/>
  </si>
  <si>
    <t>関東 女子出場選手を決定</t>
    <rPh sb="0" eb="2">
      <t>カントウ</t>
    </rPh>
    <rPh sb="3" eb="4">
      <t>オンナ</t>
    </rPh>
    <rPh sb="5" eb="7">
      <t>シュツジョウ</t>
    </rPh>
    <rPh sb="7" eb="9">
      <t>センシュ</t>
    </rPh>
    <rPh sb="10" eb="12">
      <t>ケッテイ</t>
    </rPh>
    <phoneticPr fontId="2"/>
  </si>
  <si>
    <t>全国 女子出場選手を決定</t>
    <rPh sb="0" eb="2">
      <t>ゼンコク</t>
    </rPh>
    <rPh sb="3" eb="4">
      <t>オンナ</t>
    </rPh>
    <rPh sb="5" eb="7">
      <t>シュツジョウ</t>
    </rPh>
    <rPh sb="7" eb="9">
      <t>センシュ</t>
    </rPh>
    <rPh sb="10" eb="12">
      <t>ケッテイ</t>
    </rPh>
    <phoneticPr fontId="2"/>
  </si>
  <si>
    <t>関東 男子出場選手を決定</t>
    <rPh sb="0" eb="2">
      <t>カントウ</t>
    </rPh>
    <rPh sb="3" eb="5">
      <t>ダンシ</t>
    </rPh>
    <rPh sb="5" eb="7">
      <t>シュツジョウ</t>
    </rPh>
    <rPh sb="7" eb="9">
      <t>センシュ</t>
    </rPh>
    <rPh sb="10" eb="12">
      <t>ケッテイ</t>
    </rPh>
    <phoneticPr fontId="2"/>
  </si>
  <si>
    <t>全国 男子出場選手を決定</t>
    <rPh sb="0" eb="2">
      <t>ゼンコク</t>
    </rPh>
    <rPh sb="3" eb="5">
      <t>ダンシ</t>
    </rPh>
    <rPh sb="5" eb="7">
      <t>シュツジョウ</t>
    </rPh>
    <rPh sb="7" eb="9">
      <t>センシュ</t>
    </rPh>
    <rPh sb="10" eb="12">
      <t>ケッテイ</t>
    </rPh>
    <phoneticPr fontId="2"/>
  </si>
  <si>
    <t>委員長</t>
    <phoneticPr fontId="2"/>
  </si>
  <si>
    <t>（ふりがな）</t>
    <phoneticPr fontId="2"/>
  </si>
  <si>
    <t>勤務校</t>
    <rPh sb="0" eb="2">
      <t>キンム</t>
    </rPh>
    <rPh sb="2" eb="3">
      <t>コウ</t>
    </rPh>
    <phoneticPr fontId="2"/>
  </si>
  <si>
    <r>
      <t>依頼監督氏名欄は、個人戦に於いて</t>
    </r>
    <r>
      <rPr>
        <b/>
        <sz val="10"/>
        <color rgb="FFFF0000"/>
        <rFont val="ＭＳ Ｐ明朝"/>
        <family val="1"/>
        <charset val="128"/>
      </rPr>
      <t>保護者または外部指導者が引率する場合のみ</t>
    </r>
    <r>
      <rPr>
        <sz val="10"/>
        <rFont val="ＭＳ Ｐ明朝"/>
        <family val="1"/>
        <charset val="128"/>
      </rPr>
      <t>入力する。</t>
    </r>
    <rPh sb="0" eb="2">
      <t>イライ</t>
    </rPh>
    <rPh sb="9" eb="12">
      <t>コジンセン</t>
    </rPh>
    <rPh sb="13" eb="14">
      <t>オ</t>
    </rPh>
    <rPh sb="36" eb="38">
      <t>ニュウリョク</t>
    </rPh>
    <phoneticPr fontId="2"/>
  </si>
  <si>
    <t>【個人情報】</t>
    <rPh sb="1" eb="3">
      <t>コジン</t>
    </rPh>
    <rPh sb="3" eb="5">
      <t>ジョウホウ</t>
    </rPh>
    <phoneticPr fontId="2"/>
  </si>
  <si>
    <t>本大会のプログラム及び報道発表並びにホームページにおける氏名・学校名・学年・写真等の個人情報の掲載については、</t>
    <rPh sb="0" eb="3">
      <t>ホンタイカイ</t>
    </rPh>
    <rPh sb="9" eb="10">
      <t>オヨ</t>
    </rPh>
    <rPh sb="11" eb="13">
      <t>ホウドウ</t>
    </rPh>
    <rPh sb="13" eb="15">
      <t>ハッピョウ</t>
    </rPh>
    <rPh sb="15" eb="16">
      <t>ナラ</t>
    </rPh>
    <rPh sb="28" eb="30">
      <t>シメイ</t>
    </rPh>
    <rPh sb="31" eb="33">
      <t>ガッコウ</t>
    </rPh>
    <rPh sb="33" eb="34">
      <t>メイ</t>
    </rPh>
    <rPh sb="35" eb="37">
      <t>ガクネン</t>
    </rPh>
    <rPh sb="38" eb="40">
      <t>シャシン</t>
    </rPh>
    <rPh sb="40" eb="41">
      <t>トウ</t>
    </rPh>
    <rPh sb="42" eb="44">
      <t>コジン</t>
    </rPh>
    <rPh sb="44" eb="46">
      <t>ジョウホウ</t>
    </rPh>
    <rPh sb="47" eb="49">
      <t>ケイサイ</t>
    </rPh>
    <phoneticPr fontId="2"/>
  </si>
  <si>
    <t>〔□にレで回答〕</t>
    <rPh sb="5" eb="7">
      <t>カイトウ</t>
    </rPh>
    <phoneticPr fontId="2"/>
  </si>
  <si>
    <t>参加生徒本人及び保護者全員の同意を得ています。</t>
    <rPh sb="0" eb="2">
      <t>サンカ</t>
    </rPh>
    <rPh sb="2" eb="4">
      <t>セイト</t>
    </rPh>
    <rPh sb="4" eb="6">
      <t>ホンニン</t>
    </rPh>
    <rPh sb="6" eb="7">
      <t>オヨ</t>
    </rPh>
    <rPh sb="8" eb="11">
      <t>ホゴシャ</t>
    </rPh>
    <rPh sb="11" eb="13">
      <t>ゼンイン</t>
    </rPh>
    <rPh sb="14" eb="16">
      <t>ドウイ</t>
    </rPh>
    <rPh sb="17" eb="18">
      <t>エ</t>
    </rPh>
    <phoneticPr fontId="2"/>
  </si>
  <si>
    <t>一部の参加生徒、保護者の同意が得られません。</t>
    <rPh sb="0" eb="2">
      <t>イチブ</t>
    </rPh>
    <rPh sb="3" eb="5">
      <t>サンカ</t>
    </rPh>
    <rPh sb="5" eb="7">
      <t>セイト</t>
    </rPh>
    <rPh sb="8" eb="11">
      <t>ホゴシャ</t>
    </rPh>
    <rPh sb="12" eb="14">
      <t>ドウイ</t>
    </rPh>
    <rPh sb="15" eb="16">
      <t>エ</t>
    </rPh>
    <phoneticPr fontId="2"/>
  </si>
  <si>
    <t>レ</t>
  </si>
  <si>
    <t>出場人数</t>
    <rPh sb="0" eb="2">
      <t>シュツジョウ</t>
    </rPh>
    <rPh sb="2" eb="4">
      <t>ニンズウ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</si>
  <si>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</si>
  <si>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</si>
  <si>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補欠</t>
    <rPh sb="0" eb="2">
      <t>ホケツ</t>
    </rPh>
    <phoneticPr fontId="2"/>
  </si>
  <si>
    <t>男子団体申込書</t>
    <rPh sb="2" eb="4">
      <t>ダンタイ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</si>
  <si>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</si>
  <si>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</si>
  <si>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住　　　　所　　　　地</t>
    <rPh sb="0" eb="1">
      <t>ジュウ</t>
    </rPh>
    <rPh sb="5" eb="6">
      <t>ショ</t>
    </rPh>
    <rPh sb="10" eb="11">
      <t>チ</t>
    </rPh>
    <phoneticPr fontId="2"/>
  </si>
  <si>
    <t>ＴＥＬ</t>
    <phoneticPr fontId="2"/>
  </si>
  <si>
    <t>ＦＡＸ</t>
    <phoneticPr fontId="2"/>
  </si>
  <si>
    <t>職名</t>
    <rPh sb="0" eb="2">
      <t>ショクメイ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</si>
  <si>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</si>
  <si>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ふりがな：</t>
    <phoneticPr fontId="2"/>
  </si>
  <si>
    <t>携帯</t>
    <rPh sb="0" eb="2">
      <t>ケイタイ</t>
    </rPh>
    <phoneticPr fontId="2"/>
  </si>
  <si>
    <t>部活動指導員の任命者：</t>
    <rPh sb="0" eb="3">
      <t>ブカツドウ</t>
    </rPh>
    <rPh sb="3" eb="6">
      <t>シドウイン</t>
    </rPh>
    <rPh sb="7" eb="10">
      <t>ニンメイシャ</t>
    </rPh>
    <phoneticPr fontId="2"/>
  </si>
  <si>
    <t>コーチ　※</t>
    <phoneticPr fontId="2"/>
  </si>
  <si>
    <t>※１</t>
    <phoneticPr fontId="2"/>
  </si>
  <si>
    <t>コーチがいる学校のみコーチ欄に記入する。（副顧問、外部指導者のどちらかを選ぶ。）</t>
    <rPh sb="21" eb="24">
      <t>フクコモン</t>
    </rPh>
    <rPh sb="25" eb="27">
      <t>ガイブ</t>
    </rPh>
    <rPh sb="27" eb="30">
      <t>シドウシャ</t>
    </rPh>
    <rPh sb="36" eb="37">
      <t>エラ</t>
    </rPh>
    <phoneticPr fontId="2"/>
  </si>
  <si>
    <t>※２</t>
    <phoneticPr fontId="2"/>
  </si>
  <si>
    <t>同一校においては、団体・個人にかかわらず、同一の監督・コーチとする。ただし、男女が別々に活動しており、それぞれに監督、コーチがいる場合はそれぞれ１名ずつ認められる。</t>
    <rPh sb="0" eb="2">
      <t>ドウイツ</t>
    </rPh>
    <rPh sb="2" eb="3">
      <t>コウ</t>
    </rPh>
    <rPh sb="9" eb="11">
      <t>ダンタイ</t>
    </rPh>
    <rPh sb="12" eb="14">
      <t>コジン</t>
    </rPh>
    <rPh sb="21" eb="23">
      <t>ドウイツ</t>
    </rPh>
    <rPh sb="24" eb="26">
      <t>カントク</t>
    </rPh>
    <rPh sb="38" eb="40">
      <t>ダンジョ</t>
    </rPh>
    <rPh sb="41" eb="43">
      <t>ベツベツ</t>
    </rPh>
    <rPh sb="44" eb="46">
      <t>カツドウ</t>
    </rPh>
    <rPh sb="56" eb="58">
      <t>カントク</t>
    </rPh>
    <rPh sb="65" eb="67">
      <t>バアイ</t>
    </rPh>
    <rPh sb="73" eb="74">
      <t>メイ</t>
    </rPh>
    <rPh sb="76" eb="77">
      <t>ミト</t>
    </rPh>
    <phoneticPr fontId="2"/>
  </si>
  <si>
    <t>順序</t>
    <rPh sb="0" eb="2">
      <t>ジュンジョ</t>
    </rPh>
    <phoneticPr fontId="2"/>
  </si>
  <si>
    <t>段位</t>
    <rPh sb="0" eb="1">
      <t>ダン</t>
    </rPh>
    <rPh sb="1" eb="2">
      <t>イ</t>
    </rPh>
    <phoneticPr fontId="2"/>
  </si>
  <si>
    <t>個人戦
出場○</t>
    <rPh sb="0" eb="2">
      <t>コジン</t>
    </rPh>
    <rPh sb="2" eb="3">
      <t>セン</t>
    </rPh>
    <rPh sb="4" eb="6">
      <t>シュツジョウ</t>
    </rPh>
    <phoneticPr fontId="2"/>
  </si>
  <si>
    <t>なお、同意の得られない生徒は、別添によりその旨を報告します。</t>
    <rPh sb="3" eb="5">
      <t>ドウイ</t>
    </rPh>
    <rPh sb="6" eb="7">
      <t>エ</t>
    </rPh>
    <rPh sb="11" eb="13">
      <t>セイト</t>
    </rPh>
    <rPh sb="15" eb="16">
      <t>ベツ</t>
    </rPh>
    <rPh sb="16" eb="17">
      <t>ゾ</t>
    </rPh>
    <rPh sb="22" eb="23">
      <t>ムネ</t>
    </rPh>
    <rPh sb="24" eb="26">
      <t>ホウコク</t>
    </rPh>
    <phoneticPr fontId="2"/>
  </si>
  <si>
    <t>上記の生徒が</t>
    <rPh sb="0" eb="2">
      <t>ジョウキ</t>
    </rPh>
    <rPh sb="3" eb="5">
      <t>セイト</t>
    </rPh>
    <phoneticPr fontId="2"/>
  </si>
  <si>
    <t>に参加することを承認します。</t>
    <rPh sb="1" eb="3">
      <t>サンカ</t>
    </rPh>
    <rPh sb="8" eb="10">
      <t>ショウニン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</si>
  <si>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</si>
  <si>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</si>
  <si>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職印</t>
    <rPh sb="0" eb="2">
      <t>ショクイン</t>
    </rPh>
    <phoneticPr fontId="2"/>
  </si>
  <si>
    <t>男子個人申込書</t>
    <rPh sb="0" eb="1">
      <t>オトコ</t>
    </rPh>
    <phoneticPr fontId="2"/>
  </si>
  <si>
    <t>コーチ　※１</t>
    <phoneticPr fontId="2"/>
  </si>
  <si>
    <t>依頼監督氏名　※２</t>
    <rPh sb="0" eb="2">
      <t>イライ</t>
    </rPh>
    <rPh sb="2" eb="4">
      <t>カントク</t>
    </rPh>
    <rPh sb="4" eb="6">
      <t>シメイ</t>
    </rPh>
    <phoneticPr fontId="2"/>
  </si>
  <si>
    <t>勤　　務　　校</t>
    <rPh sb="0" eb="1">
      <t>ツトム</t>
    </rPh>
    <rPh sb="3" eb="4">
      <t>ツトム</t>
    </rPh>
    <rPh sb="6" eb="7">
      <t>コウ</t>
    </rPh>
    <phoneticPr fontId="2"/>
  </si>
  <si>
    <t>連　　　絡　　　先</t>
    <rPh sb="0" eb="1">
      <t>レン</t>
    </rPh>
    <rPh sb="4" eb="5">
      <t>ラク</t>
    </rPh>
    <rPh sb="8" eb="9">
      <t>サキ</t>
    </rPh>
    <phoneticPr fontId="2"/>
  </si>
  <si>
    <t>コーチがいる学校のみコーチ欄に記入する。（同一校においては、団体・個人にかかわらず、同一の監督・コーチとする。）ただし、男女が別々に活動しており、それぞれに監督、コーチがいる場合はそれぞれ１名ずつ認められる）</t>
    <phoneticPr fontId="2"/>
  </si>
  <si>
    <t>依頼監督氏名欄は、保護者または外部指導者が引率する場合のみ記入する。</t>
    <rPh sb="0" eb="2">
      <t>イライ</t>
    </rPh>
    <rPh sb="2" eb="4">
      <t>カントク</t>
    </rPh>
    <rPh sb="4" eb="6">
      <t>シメイ</t>
    </rPh>
    <rPh sb="6" eb="7">
      <t>ラン</t>
    </rPh>
    <rPh sb="9" eb="12">
      <t>ホゴシャ</t>
    </rPh>
    <rPh sb="15" eb="17">
      <t>ガイブ</t>
    </rPh>
    <rPh sb="17" eb="20">
      <t>シドウシャ</t>
    </rPh>
    <rPh sb="21" eb="23">
      <t>インソツ</t>
    </rPh>
    <rPh sb="25" eb="27">
      <t>バアイ</t>
    </rPh>
    <rPh sb="29" eb="31">
      <t>キニュウ</t>
    </rPh>
    <phoneticPr fontId="2"/>
  </si>
  <si>
    <t>引率保護者・外部指導者※３</t>
    <rPh sb="0" eb="2">
      <t>インソツ</t>
    </rPh>
    <rPh sb="2" eb="5">
      <t>ホゴシャ</t>
    </rPh>
    <rPh sb="6" eb="8">
      <t>ガイブ</t>
    </rPh>
    <rPh sb="8" eb="11">
      <t>シドウシャ</t>
    </rPh>
    <phoneticPr fontId="2"/>
  </si>
  <si>
    <t>連絡先電話番号※４</t>
    <rPh sb="0" eb="3">
      <t>レンラクサキ</t>
    </rPh>
    <rPh sb="3" eb="5">
      <t>デンワ</t>
    </rPh>
    <rPh sb="5" eb="7">
      <t>バンゴウ</t>
    </rPh>
    <phoneticPr fontId="2"/>
  </si>
  <si>
    <t>※３</t>
    <phoneticPr fontId="2"/>
  </si>
  <si>
    <t>保護者または外部指導者が引率する場合には引率保護者・外部指導者名の欄に氏名と（保）または（外）を記入する。</t>
    <phoneticPr fontId="2"/>
  </si>
  <si>
    <t>※４</t>
    <phoneticPr fontId="2"/>
  </si>
  <si>
    <t>※３に記入した場合のみ記入する。</t>
    <phoneticPr fontId="2"/>
  </si>
  <si>
    <t>女子団体申込書</t>
    <rPh sb="0" eb="1">
      <t>オンナ</t>
    </rPh>
    <rPh sb="2" eb="4">
      <t>ダンタイ</t>
    </rPh>
    <phoneticPr fontId="2"/>
  </si>
  <si>
    <t>女子個人申込書</t>
    <rPh sb="0" eb="1">
      <t>オンナ</t>
    </rPh>
    <phoneticPr fontId="2"/>
  </si>
  <si>
    <t>保護者または外部指導者が引率する場合には引率保護者名、外部指導者名の欄に氏名と（保）または（外）を記入する。</t>
    <phoneticPr fontId="2"/>
  </si>
  <si>
    <r>
      <t>※ご希望の領収書となるように宛名、参加実人数を入力してください。
　委員長の先生は、</t>
    </r>
    <r>
      <rPr>
        <b/>
        <sz val="12"/>
        <color rgb="FFFF0000"/>
        <rFont val="ＭＳ Ｐゴシック"/>
        <family val="3"/>
        <charset val="128"/>
      </rPr>
      <t>参加実人数が入力されている列をコピー＆貼り付け</t>
    </r>
    <r>
      <rPr>
        <b/>
        <sz val="12"/>
        <rFont val="ＭＳ Ｐゴシック"/>
        <family val="3"/>
        <charset val="128"/>
      </rPr>
      <t>をしてください。</t>
    </r>
    <rPh sb="2" eb="4">
      <t>キボウ</t>
    </rPh>
    <rPh sb="5" eb="7">
      <t>リョウシュウ</t>
    </rPh>
    <rPh sb="7" eb="8">
      <t>ショ</t>
    </rPh>
    <rPh sb="14" eb="16">
      <t>アテナ</t>
    </rPh>
    <rPh sb="17" eb="19">
      <t>サンカ</t>
    </rPh>
    <rPh sb="19" eb="20">
      <t>ジツ</t>
    </rPh>
    <rPh sb="20" eb="22">
      <t>ニンズウ</t>
    </rPh>
    <rPh sb="23" eb="25">
      <t>ニュウリョク</t>
    </rPh>
    <rPh sb="34" eb="37">
      <t>イインチョウ</t>
    </rPh>
    <rPh sb="38" eb="40">
      <t>センセイ</t>
    </rPh>
    <rPh sb="42" eb="44">
      <t>サンカ</t>
    </rPh>
    <rPh sb="44" eb="45">
      <t>ジツ</t>
    </rPh>
    <rPh sb="45" eb="47">
      <t>ニンズウ</t>
    </rPh>
    <rPh sb="48" eb="50">
      <t>ニュウリョク</t>
    </rPh>
    <rPh sb="55" eb="56">
      <t>レツ</t>
    </rPh>
    <rPh sb="61" eb="62">
      <t>ハ</t>
    </rPh>
    <rPh sb="63" eb="64">
      <t>ツ</t>
    </rPh>
    <phoneticPr fontId="2"/>
  </si>
  <si>
    <t>ＮＯ</t>
    <phoneticPr fontId="2"/>
  </si>
  <si>
    <t>領収書宛名</t>
    <rPh sb="0" eb="3">
      <t>リョウシュウショ</t>
    </rPh>
    <rPh sb="3" eb="5">
      <t>アテナ</t>
    </rPh>
    <phoneticPr fontId="2"/>
  </si>
  <si>
    <t>参加実人数</t>
    <rPh sb="0" eb="2">
      <t>サンカ</t>
    </rPh>
    <rPh sb="2" eb="3">
      <t>ジツ</t>
    </rPh>
    <rPh sb="3" eb="5">
      <t>ニンズウ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</si>
  <si>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</si>
  <si>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</si>
  <si>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★１コーチ氏名</t>
    <rPh sb="5" eb="7">
      <t>シメイ</t>
    </rPh>
    <phoneticPr fontId="2"/>
  </si>
  <si>
    <t>★２保護者または
外部指導者引率</t>
    <rPh sb="2" eb="5">
      <t>ホゴシャ</t>
    </rPh>
    <rPh sb="9" eb="11">
      <t>ガイブ</t>
    </rPh>
    <rPh sb="11" eb="14">
      <t>シドウシャ</t>
    </rPh>
    <rPh sb="14" eb="16">
      <t>インソツ</t>
    </rPh>
    <phoneticPr fontId="2"/>
  </si>
  <si>
    <t>全国大会用</t>
    <rPh sb="0" eb="2">
      <t>ゼンコク</t>
    </rPh>
    <rPh sb="2" eb="4">
      <t>タイカイ</t>
    </rPh>
    <rPh sb="4" eb="5">
      <t>ヨウ</t>
    </rPh>
    <phoneticPr fontId="2"/>
  </si>
  <si>
    <t>関東大会用</t>
    <rPh sb="0" eb="2">
      <t>カントウ</t>
    </rPh>
    <rPh sb="2" eb="4">
      <t>タイカイ</t>
    </rPh>
    <rPh sb="4" eb="5">
      <t>ヨウ</t>
    </rPh>
    <phoneticPr fontId="2"/>
  </si>
  <si>
    <t>プログラム代</t>
    <rPh sb="5" eb="6">
      <t>ダイ</t>
    </rPh>
    <phoneticPr fontId="2"/>
  </si>
  <si>
    <t>プログラム代</t>
    <rPh sb="5" eb="6">
      <t>ダイ</t>
    </rPh>
    <phoneticPr fontId="2"/>
  </si>
  <si>
    <t>支払い総額</t>
    <rPh sb="0" eb="2">
      <t>シハラ</t>
    </rPh>
    <rPh sb="3" eb="5">
      <t>ソウガク</t>
    </rPh>
    <phoneticPr fontId="2"/>
  </si>
  <si>
    <t>1　関東 男子団体</t>
    <rPh sb="2" eb="4">
      <t>カントウ</t>
    </rPh>
    <rPh sb="5" eb="6">
      <t>オトコ</t>
    </rPh>
    <rPh sb="7" eb="9">
      <t>ダンタイ</t>
    </rPh>
    <phoneticPr fontId="2"/>
  </si>
  <si>
    <t>3　関東 男子個人</t>
    <rPh sb="2" eb="4">
      <t>カントウ</t>
    </rPh>
    <rPh sb="5" eb="7">
      <t>ダンシ</t>
    </rPh>
    <rPh sb="7" eb="9">
      <t>コジン</t>
    </rPh>
    <phoneticPr fontId="2"/>
  </si>
  <si>
    <t>2　関東 女子団体</t>
    <rPh sb="2" eb="4">
      <t>カントウ</t>
    </rPh>
    <rPh sb="5" eb="7">
      <t>ジョシ</t>
    </rPh>
    <rPh sb="7" eb="9">
      <t>ダンタイ</t>
    </rPh>
    <phoneticPr fontId="2"/>
  </si>
  <si>
    <t>4　関東 女子個人</t>
    <rPh sb="2" eb="4">
      <t>カントウ</t>
    </rPh>
    <rPh sb="5" eb="7">
      <t>ジョシ</t>
    </rPh>
    <rPh sb="7" eb="9">
      <t>コジン</t>
    </rPh>
    <phoneticPr fontId="2"/>
  </si>
  <si>
    <t>⑨－１</t>
    <phoneticPr fontId="2"/>
  </si>
  <si>
    <t>⑨－２</t>
    <phoneticPr fontId="2"/>
  </si>
  <si>
    <t>領収書確認表</t>
    <phoneticPr fontId="2"/>
  </si>
  <si>
    <t>参加費</t>
    <phoneticPr fontId="2"/>
  </si>
  <si>
    <t>プログラム代</t>
    <phoneticPr fontId="2"/>
  </si>
  <si>
    <t/>
  </si>
  <si>
    <t>参加費の確認（全国・関東）</t>
    <rPh sb="0" eb="3">
      <t>サンカヒ</t>
    </rPh>
    <rPh sb="4" eb="6">
      <t>カクニン</t>
    </rPh>
    <rPh sb="7" eb="9">
      <t>ゼンコク</t>
    </rPh>
    <rPh sb="10" eb="12">
      <t>カントウ</t>
    </rPh>
    <phoneticPr fontId="2"/>
  </si>
  <si>
    <t>領収書について（関東だけ）</t>
    <rPh sb="0" eb="3">
      <t>リョウシュウショ</t>
    </rPh>
    <rPh sb="8" eb="10">
      <t>カントウ</t>
    </rPh>
    <phoneticPr fontId="2"/>
  </si>
  <si>
    <t>基本情報を入力（関東・全国）</t>
    <rPh sb="0" eb="2">
      <t>キホン</t>
    </rPh>
    <rPh sb="2" eb="4">
      <t>ジョウホウ</t>
    </rPh>
    <rPh sb="5" eb="7">
      <t>ニュウリョク</t>
    </rPh>
    <rPh sb="8" eb="10">
      <t>カントウ</t>
    </rPh>
    <rPh sb="11" eb="13">
      <t>ゼンコク</t>
    </rPh>
    <phoneticPr fontId="2"/>
  </si>
  <si>
    <t>男子選手のデータを入力（関東・全国）</t>
    <rPh sb="0" eb="2">
      <t>ダンシ</t>
    </rPh>
    <rPh sb="2" eb="4">
      <t>センシュ</t>
    </rPh>
    <rPh sb="9" eb="11">
      <t>ニュウリョク</t>
    </rPh>
    <phoneticPr fontId="2"/>
  </si>
  <si>
    <t>女子選手のデータを入力（関東・全国）</t>
    <rPh sb="0" eb="1">
      <t>オンナ</t>
    </rPh>
    <rPh sb="2" eb="4">
      <t>センシュ</t>
    </rPh>
    <rPh sb="9" eb="11">
      <t>ニュウリョク</t>
    </rPh>
    <phoneticPr fontId="2"/>
  </si>
  <si>
    <t>外字が対応可能か確認（関東・全国）</t>
    <rPh sb="0" eb="2">
      <t>ガイジ</t>
    </rPh>
    <rPh sb="3" eb="5">
      <t>タイオウ</t>
    </rPh>
    <rPh sb="5" eb="7">
      <t>カノウ</t>
    </rPh>
    <rPh sb="8" eb="10">
      <t>カクニン</t>
    </rPh>
    <phoneticPr fontId="2"/>
  </si>
  <si>
    <t>申込書の日付を入力（関東・全国）</t>
    <rPh sb="0" eb="3">
      <t>モウシコミショ</t>
    </rPh>
    <rPh sb="4" eb="6">
      <t>ヒヅケ</t>
    </rPh>
    <rPh sb="7" eb="9">
      <t>ニュウリョク</t>
    </rPh>
    <phoneticPr fontId="2"/>
  </si>
  <si>
    <t>以下の手順で、作成・提出をお願いします</t>
    <rPh sb="0" eb="2">
      <t>イカ</t>
    </rPh>
    <rPh sb="3" eb="5">
      <t>テジュン</t>
    </rPh>
    <rPh sb="7" eb="9">
      <t>サクセイ</t>
    </rPh>
    <rPh sb="10" eb="12">
      <t>テイシュツ</t>
    </rPh>
    <rPh sb="14" eb="15">
      <t>ネガ</t>
    </rPh>
    <phoneticPr fontId="2"/>
  </si>
  <si>
    <t>３年生は、</t>
    <rPh sb="1" eb="3">
      <t>ネンセイ</t>
    </rPh>
    <phoneticPr fontId="2"/>
  </si>
  <si>
    <t>から</t>
    <phoneticPr fontId="2"/>
  </si>
  <si>
    <t>１年生は、</t>
    <rPh sb="1" eb="3">
      <t>ネンセイ</t>
    </rPh>
    <phoneticPr fontId="2"/>
  </si>
  <si>
    <t>まで</t>
    <phoneticPr fontId="2"/>
  </si>
  <si>
    <t>備考
外字</t>
    <rPh sb="0" eb="2">
      <t>ビコウ</t>
    </rPh>
    <rPh sb="3" eb="5">
      <t>ガイジ</t>
    </rPh>
    <phoneticPr fontId="2"/>
  </si>
  <si>
    <t>団体</t>
    <rPh sb="0" eb="2">
      <t>ダンタイ</t>
    </rPh>
    <phoneticPr fontId="2"/>
  </si>
  <si>
    <t>参加費の確認等</t>
    <rPh sb="0" eb="3">
      <t>サンカヒ</t>
    </rPh>
    <rPh sb="4" eb="6">
      <t>カクニン</t>
    </rPh>
    <rPh sb="6" eb="7">
      <t>トウ</t>
    </rPh>
    <phoneticPr fontId="2"/>
  </si>
  <si>
    <t>全国個人</t>
    <rPh sb="0" eb="2">
      <t>ゼンコク</t>
    </rPh>
    <rPh sb="2" eb="4">
      <t>コジン</t>
    </rPh>
    <phoneticPr fontId="2"/>
  </si>
  <si>
    <t>関東個人</t>
    <rPh sb="0" eb="2">
      <t>カントウ</t>
    </rPh>
    <rPh sb="2" eb="4">
      <t>コジン</t>
    </rPh>
    <phoneticPr fontId="2"/>
  </si>
  <si>
    <t>の欄は必要に応じて入力・選択</t>
    <rPh sb="1" eb="2">
      <t>ラン</t>
    </rPh>
    <rPh sb="3" eb="5">
      <t>ヒツヨウ</t>
    </rPh>
    <rPh sb="6" eb="7">
      <t>オウ</t>
    </rPh>
    <rPh sb="9" eb="11">
      <t>ニュウリョク</t>
    </rPh>
    <rPh sb="12" eb="14">
      <t>センタク</t>
    </rPh>
    <phoneticPr fontId="2"/>
  </si>
  <si>
    <t>正式名称</t>
    <rPh sb="0" eb="2">
      <t>セイシキ</t>
    </rPh>
    <rPh sb="2" eb="4">
      <t>メイショウ</t>
    </rPh>
    <phoneticPr fontId="2"/>
  </si>
  <si>
    <t>外部指導者</t>
  </si>
  <si>
    <t>職名または職業</t>
    <rPh sb="0" eb="2">
      <t>ショクメイ</t>
    </rPh>
    <rPh sb="5" eb="7">
      <t>ショクギョウ</t>
    </rPh>
    <phoneticPr fontId="2"/>
  </si>
  <si>
    <t>職名または職業</t>
    <rPh sb="0" eb="1">
      <t>ショク</t>
    </rPh>
    <rPh sb="1" eb="2">
      <t>ナ</t>
    </rPh>
    <rPh sb="5" eb="6">
      <t>ショク</t>
    </rPh>
    <rPh sb="6" eb="7">
      <t>ギョウ</t>
    </rPh>
    <phoneticPr fontId="2"/>
  </si>
  <si>
    <r>
      <t>個人</t>
    </r>
    <r>
      <rPr>
        <b/>
        <sz val="10"/>
        <color theme="1"/>
        <rFont val="ＭＳ Ｐ明朝"/>
        <family val="1"/>
        <charset val="128"/>
      </rPr>
      <t>依頼</t>
    </r>
    <r>
      <rPr>
        <b/>
        <sz val="10"/>
        <color rgb="FFFF0000"/>
        <rFont val="ＭＳ Ｐ明朝"/>
        <family val="1"/>
        <charset val="128"/>
      </rPr>
      <t>監督</t>
    </r>
    <rPh sb="0" eb="2">
      <t>コジン</t>
    </rPh>
    <rPh sb="2" eb="4">
      <t>イライ</t>
    </rPh>
    <rPh sb="4" eb="6">
      <t>カントク</t>
    </rPh>
    <phoneticPr fontId="2"/>
  </si>
  <si>
    <t>副顧問</t>
  </si>
  <si>
    <t>大会参加費</t>
  </si>
  <si>
    <t>プログラム代</t>
  </si>
  <si>
    <t>年度　　ここでは、大会名・生徒の年齢及び学年のための準備をします。管理者以外は、いじらないでください。</t>
    <rPh sb="0" eb="2">
      <t>ネンド</t>
    </rPh>
    <rPh sb="9" eb="12">
      <t>タイカイメイ</t>
    </rPh>
    <rPh sb="13" eb="15">
      <t>セイト</t>
    </rPh>
    <rPh sb="16" eb="18">
      <t>ネンレイ</t>
    </rPh>
    <rPh sb="18" eb="19">
      <t>オヨ</t>
    </rPh>
    <rPh sb="20" eb="22">
      <t>ガクネン</t>
    </rPh>
    <rPh sb="26" eb="28">
      <t>ジュンビ</t>
    </rPh>
    <rPh sb="33" eb="36">
      <t>カンリシャ</t>
    </rPh>
    <rPh sb="36" eb="38">
      <t>イガイ</t>
    </rPh>
    <phoneticPr fontId="2"/>
  </si>
  <si>
    <t>令和３年度全国中学校体育大会 第５２回全国中学校柔道大会</t>
    <phoneticPr fontId="2"/>
  </si>
  <si>
    <t>年４月１日は、今年度の最終日です。（黄色いセルに、20○○を入力すると選手の年齢計算の基準となります。）</t>
    <rPh sb="0" eb="1">
      <t>ネン</t>
    </rPh>
    <rPh sb="2" eb="3">
      <t>ガツ</t>
    </rPh>
    <rPh sb="4" eb="5">
      <t>ニチ</t>
    </rPh>
    <rPh sb="7" eb="10">
      <t>コンネンド</t>
    </rPh>
    <rPh sb="11" eb="14">
      <t>サイシュウビ</t>
    </rPh>
    <phoneticPr fontId="2"/>
  </si>
  <si>
    <t>緊急連絡先
【携帯等】</t>
    <rPh sb="0" eb="2">
      <t>キンキュウ</t>
    </rPh>
    <rPh sb="2" eb="5">
      <t>レンラクサキ</t>
    </rPh>
    <phoneticPr fontId="2"/>
  </si>
  <si>
    <t>全柔連メンバーID</t>
    <rPh sb="0" eb="3">
      <t>ゼンジュウレン</t>
    </rPh>
    <phoneticPr fontId="2"/>
  </si>
  <si>
    <t>全柔連
メンバーID</t>
    <rPh sb="0" eb="3">
      <t>ゼンジュウレン</t>
    </rPh>
    <phoneticPr fontId="2"/>
  </si>
  <si>
    <t>男子外部指導者(コーチ)</t>
    <rPh sb="0" eb="2">
      <t>ダンシ</t>
    </rPh>
    <rPh sb="2" eb="7">
      <t>ガイブシドウシャ</t>
    </rPh>
    <phoneticPr fontId="2"/>
  </si>
  <si>
    <t>女子外部指導者(コーチ)</t>
    <rPh sb="0" eb="1">
      <t>オンナ</t>
    </rPh>
    <phoneticPr fontId="2"/>
  </si>
  <si>
    <t>【外部指導者(コーチ)】</t>
    <rPh sb="1" eb="6">
      <t>ガイブシドウシャ</t>
    </rPh>
    <phoneticPr fontId="2"/>
  </si>
  <si>
    <t>公認柔道指導者資格</t>
    <rPh sb="0" eb="9">
      <t>コウニンジュウドウシドウシャシカク</t>
    </rPh>
    <phoneticPr fontId="2"/>
  </si>
  <si>
    <t>Ｂ指導員</t>
  </si>
  <si>
    <t>Ａ指導員</t>
  </si>
  <si>
    <t>公認柔道指導者資格：</t>
    <rPh sb="0" eb="9">
      <t>コウニンジュウドウシドウシャシカク</t>
    </rPh>
    <phoneticPr fontId="2"/>
  </si>
  <si>
    <t>全柔連メンバーID：</t>
    <rPh sb="0" eb="3">
      <t>ゼンジュウレン</t>
    </rPh>
    <phoneticPr fontId="2"/>
  </si>
  <si>
    <t>全柔連メンバーID</t>
  </si>
  <si>
    <t>全柔連メンバーID</t>
    <phoneticPr fontId="2"/>
  </si>
  <si>
    <t>公認柔道指導者資格</t>
    <rPh sb="0" eb="9">
      <t>コウニンジュウドウシドウシャシカク</t>
    </rPh>
    <phoneticPr fontId="2"/>
  </si>
  <si>
    <t>A指導員</t>
    <rPh sb="1" eb="4">
      <t>シドウイン</t>
    </rPh>
    <phoneticPr fontId="2"/>
  </si>
  <si>
    <t>B指導員</t>
    <rPh sb="1" eb="4">
      <t>シドウイン</t>
    </rPh>
    <phoneticPr fontId="2"/>
  </si>
  <si>
    <t>1　全国 女子団体(様式1)</t>
    <rPh sb="2" eb="4">
      <t>ゼンコク</t>
    </rPh>
    <rPh sb="5" eb="7">
      <t>ジョシ</t>
    </rPh>
    <rPh sb="7" eb="9">
      <t>ダンタイ</t>
    </rPh>
    <rPh sb="10" eb="12">
      <t>ヨウシキ</t>
    </rPh>
    <phoneticPr fontId="2"/>
  </si>
  <si>
    <t>2　全国 男子団体(様式2)</t>
    <rPh sb="2" eb="4">
      <t>ゼンコク</t>
    </rPh>
    <rPh sb="5" eb="7">
      <t>ダンシ</t>
    </rPh>
    <rPh sb="7" eb="9">
      <t>ダンタイ</t>
    </rPh>
    <rPh sb="10" eb="12">
      <t>ヨウシキ</t>
    </rPh>
    <phoneticPr fontId="2"/>
  </si>
  <si>
    <t>3　全国 女子個人(様式3)</t>
    <rPh sb="2" eb="4">
      <t>ゼンコク</t>
    </rPh>
    <rPh sb="5" eb="7">
      <t>ジョシ</t>
    </rPh>
    <rPh sb="7" eb="9">
      <t>コジン</t>
    </rPh>
    <rPh sb="10" eb="12">
      <t>ヨウシキ</t>
    </rPh>
    <phoneticPr fontId="2"/>
  </si>
  <si>
    <t>4　全国 男子個人(様式4)</t>
    <rPh sb="2" eb="4">
      <t>ゼンコク</t>
    </rPh>
    <rPh sb="5" eb="7">
      <t>ダンシ</t>
    </rPh>
    <rPh sb="7" eb="9">
      <t>コジン</t>
    </rPh>
    <rPh sb="10" eb="12">
      <t>ヨウシキ</t>
    </rPh>
    <phoneticPr fontId="2"/>
  </si>
  <si>
    <r>
      <t>このシートの文字は、</t>
    </r>
    <r>
      <rPr>
        <b/>
        <sz val="18"/>
        <rFont val="HGP創英角ｺﾞｼｯｸUB"/>
        <family val="3"/>
        <charset val="128"/>
      </rPr>
      <t>「HGP創英角ゴシック正UB」で表示</t>
    </r>
    <r>
      <rPr>
        <b/>
        <sz val="18"/>
        <color rgb="FFFF0000"/>
        <rFont val="HGP創英角ｺﾞｼｯｸUB"/>
        <family val="3"/>
        <charset val="128"/>
      </rPr>
      <t>されています。
「HGP創英角ゴシック正UB」でなく、「・」（ポツ）や「明朝体」の場合には、
外字が使われています。その文字につきましては、</t>
    </r>
    <r>
      <rPr>
        <b/>
        <sz val="18"/>
        <rFont val="HGP創英角ｺﾞｼｯｸUB"/>
        <family val="3"/>
        <charset val="128"/>
      </rPr>
      <t>申し込み用紙の選手の備考欄に</t>
    </r>
    <r>
      <rPr>
        <b/>
        <sz val="18"/>
        <color rgb="FFFF0000"/>
        <rFont val="HGP創英角ｺﾞｼｯｸUB"/>
        <family val="3"/>
        <charset val="128"/>
      </rPr>
      <t>、
赤字で大きめに、手書きをお願いいたします。</t>
    </r>
    <rPh sb="6" eb="8">
      <t>モジ</t>
    </rPh>
    <rPh sb="14" eb="17">
      <t>ソウエイカク</t>
    </rPh>
    <rPh sb="21" eb="22">
      <t>タダシ</t>
    </rPh>
    <rPh sb="26" eb="28">
      <t>ヒョウジ</t>
    </rPh>
    <rPh sb="64" eb="67">
      <t>ミンチョウタイ</t>
    </rPh>
    <rPh sb="69" eb="71">
      <t>バアイ</t>
    </rPh>
    <rPh sb="75" eb="77">
      <t>ガイジ</t>
    </rPh>
    <rPh sb="78" eb="79">
      <t>ツカ</t>
    </rPh>
    <rPh sb="88" eb="90">
      <t>モジ</t>
    </rPh>
    <rPh sb="98" eb="99">
      <t>モウ</t>
    </rPh>
    <rPh sb="100" eb="101">
      <t>コ</t>
    </rPh>
    <rPh sb="102" eb="104">
      <t>ヨウシ</t>
    </rPh>
    <rPh sb="105" eb="107">
      <t>センシュ</t>
    </rPh>
    <rPh sb="108" eb="111">
      <t>ビコウラン</t>
    </rPh>
    <rPh sb="117" eb="118">
      <t>オオ</t>
    </rPh>
    <phoneticPr fontId="2"/>
  </si>
  <si>
    <t>例　：　←外字　　角←OK</t>
    <rPh sb="0" eb="1">
      <t>レイ</t>
    </rPh>
    <rPh sb="6" eb="8">
      <t>ガイジ</t>
    </rPh>
    <rPh sb="10" eb="11">
      <t>ツノ</t>
    </rPh>
    <phoneticPr fontId="2"/>
  </si>
  <si>
    <t>↑「角」の下が突き出ている外字が入力されています。</t>
    <rPh sb="2" eb="3">
      <t>カド</t>
    </rPh>
    <rPh sb="5" eb="6">
      <t>シタ</t>
    </rPh>
    <rPh sb="7" eb="8">
      <t>ツ</t>
    </rPh>
    <rPh sb="9" eb="10">
      <t>デ</t>
    </rPh>
    <rPh sb="13" eb="15">
      <t>ガイジ</t>
    </rPh>
    <rPh sb="16" eb="18">
      <t>ニュウリョク</t>
    </rPh>
    <phoneticPr fontId="2"/>
  </si>
  <si>
    <t>20**/6/6</t>
    <phoneticPr fontId="2"/>
  </si>
  <si>
    <t>20**/5/12</t>
    <phoneticPr fontId="2"/>
  </si>
  <si>
    <t>女子団体戦　申込書</t>
    <rPh sb="0" eb="1">
      <t>オンナ</t>
    </rPh>
    <rPh sb="2" eb="5">
      <t>ダンタイセン</t>
    </rPh>
    <rPh sb="6" eb="8">
      <t>モウシコミ</t>
    </rPh>
    <rPh sb="8" eb="9">
      <t>ショ</t>
    </rPh>
    <phoneticPr fontId="2"/>
  </si>
  <si>
    <t>男子団体戦　申込書</t>
    <rPh sb="0" eb="2">
      <t>ダンシ</t>
    </rPh>
    <rPh sb="2" eb="5">
      <t>ダンタイセン</t>
    </rPh>
    <rPh sb="6" eb="8">
      <t>モウシコミ</t>
    </rPh>
    <phoneticPr fontId="2"/>
  </si>
  <si>
    <t>女子個人戦　申込書</t>
    <rPh sb="0" eb="1">
      <t>オンナ</t>
    </rPh>
    <rPh sb="2" eb="4">
      <t>コジン</t>
    </rPh>
    <rPh sb="4" eb="5">
      <t>セン</t>
    </rPh>
    <rPh sb="6" eb="8">
      <t>モウシコミ</t>
    </rPh>
    <phoneticPr fontId="2"/>
  </si>
  <si>
    <t>男子個人戦　申込書</t>
    <rPh sb="0" eb="2">
      <t>ダンシ</t>
    </rPh>
    <rPh sb="2" eb="4">
      <t>コジン</t>
    </rPh>
    <rPh sb="4" eb="5">
      <t>セン</t>
    </rPh>
    <rPh sb="6" eb="8">
      <t>モウシコミ</t>
    </rPh>
    <phoneticPr fontId="2"/>
  </si>
  <si>
    <t>領収書の宛名について</t>
    <rPh sb="0" eb="3">
      <t>リョウシュウショ</t>
    </rPh>
    <rPh sb="4" eb="6">
      <t>アテナ</t>
    </rPh>
    <phoneticPr fontId="2"/>
  </si>
  <si>
    <t>関東市立関東中学校</t>
    <rPh sb="0" eb="2">
      <t>カントウ</t>
    </rPh>
    <rPh sb="2" eb="4">
      <t>シリツ</t>
    </rPh>
    <rPh sb="4" eb="6">
      <t>カントウ</t>
    </rPh>
    <rPh sb="6" eb="9">
      <t>チュウガッコウ</t>
    </rPh>
    <phoneticPr fontId="2"/>
  </si>
  <si>
    <t>かんとうしりつかんとうちゅうがっこう</t>
  </si>
  <si>
    <t>かんとうしりつかんとうちゅうがっこう</t>
    <phoneticPr fontId="2"/>
  </si>
  <si>
    <t>関東</t>
    <rPh sb="0" eb="2">
      <t>カントウ</t>
    </rPh>
    <phoneticPr fontId="2"/>
  </si>
  <si>
    <t>かんとう</t>
  </si>
  <si>
    <t>かんとう</t>
    <phoneticPr fontId="2"/>
  </si>
  <si>
    <t>0000-0000</t>
    <phoneticPr fontId="2"/>
  </si>
  <si>
    <t>関東市関東町****番地*</t>
    <rPh sb="0" eb="2">
      <t>カントウ</t>
    </rPh>
    <rPh sb="2" eb="3">
      <t>シ</t>
    </rPh>
    <rPh sb="3" eb="5">
      <t>カントウ</t>
    </rPh>
    <phoneticPr fontId="2"/>
  </si>
  <si>
    <t>0000-00-0000</t>
    <phoneticPr fontId="2"/>
  </si>
  <si>
    <t>1111-11-1111</t>
    <phoneticPr fontId="2"/>
  </si>
  <si>
    <t>○○　○○</t>
    <phoneticPr fontId="2"/>
  </si>
  <si>
    <t>いちろう</t>
    <phoneticPr fontId="2"/>
  </si>
  <si>
    <t>とねがわ</t>
    <phoneticPr fontId="2"/>
  </si>
  <si>
    <t>荒川</t>
    <rPh sb="0" eb="2">
      <t>アラカワ</t>
    </rPh>
    <phoneticPr fontId="2"/>
  </si>
  <si>
    <t>あらかわ</t>
    <phoneticPr fontId="2"/>
  </si>
  <si>
    <t>ごろう</t>
    <phoneticPr fontId="2"/>
  </si>
  <si>
    <t>000-0000</t>
  </si>
  <si>
    <t>000-0000</t>
    <phoneticPr fontId="2"/>
  </si>
  <si>
    <t>○○県関東町****番地*</t>
    <rPh sb="2" eb="3">
      <t>ケン</t>
    </rPh>
    <rPh sb="3" eb="6">
      <t>カントウマチ</t>
    </rPh>
    <rPh sb="10" eb="12">
      <t>バンチ</t>
    </rPh>
    <phoneticPr fontId="2"/>
  </si>
  <si>
    <t>関東市立関東中学校柔道部</t>
  </si>
  <si>
    <t>関東市立関東中学校柔道部</t>
    <phoneticPr fontId="2"/>
  </si>
  <si>
    <t>利根川</t>
    <rPh sb="0" eb="2">
      <t>トネ</t>
    </rPh>
    <rPh sb="2" eb="3">
      <t>カワ</t>
    </rPh>
    <phoneticPr fontId="2"/>
  </si>
  <si>
    <t>とねがわいちろう</t>
  </si>
  <si>
    <t>あらかわごろう</t>
  </si>
  <si>
    <t>江戸川</t>
    <rPh sb="0" eb="3">
      <t>エドガワ</t>
    </rPh>
    <phoneticPr fontId="2"/>
  </si>
  <si>
    <t>えどがわたろう</t>
  </si>
  <si>
    <t>えどがわはなこ</t>
  </si>
  <si>
    <t>えどがわ</t>
  </si>
  <si>
    <t>たろう</t>
  </si>
  <si>
    <t>20**/6/6</t>
  </si>
  <si>
    <t>利根川　一郎</t>
    <rPh sb="0" eb="3">
      <t>トネガワ</t>
    </rPh>
    <rPh sb="4" eb="6">
      <t>イチロウ</t>
    </rPh>
    <phoneticPr fontId="2"/>
  </si>
  <si>
    <t>荒川　五郎</t>
    <rPh sb="0" eb="2">
      <t>アラカワ</t>
    </rPh>
    <rPh sb="3" eb="5">
      <t>ゴロウ</t>
    </rPh>
    <phoneticPr fontId="2"/>
  </si>
  <si>
    <t>江戸川　花子</t>
    <rPh sb="0" eb="3">
      <t>エドガワ</t>
    </rPh>
    <rPh sb="4" eb="6">
      <t>ハナコ</t>
    </rPh>
    <phoneticPr fontId="2"/>
  </si>
  <si>
    <t>はなこ</t>
  </si>
  <si>
    <t>かんとう</t>
    <phoneticPr fontId="2"/>
  </si>
  <si>
    <t>五郎</t>
    <rPh sb="0" eb="2">
      <t>ゴロウ</t>
    </rPh>
    <phoneticPr fontId="2"/>
  </si>
  <si>
    <t>荒川</t>
    <rPh sb="0" eb="2">
      <t>アラカワ</t>
    </rPh>
    <phoneticPr fontId="2"/>
  </si>
  <si>
    <t>利根川</t>
    <rPh sb="0" eb="2">
      <t>トネ</t>
    </rPh>
    <rPh sb="2" eb="3">
      <t>ガワ</t>
    </rPh>
    <phoneticPr fontId="2"/>
  </si>
  <si>
    <t>次子</t>
    <rPh sb="0" eb="2">
      <t>ツギコ</t>
    </rPh>
    <phoneticPr fontId="2"/>
  </si>
  <si>
    <t>つぎこ</t>
    <phoneticPr fontId="2"/>
  </si>
  <si>
    <t>次郎</t>
    <rPh sb="0" eb="2">
      <t>ジロウ</t>
    </rPh>
    <phoneticPr fontId="2"/>
  </si>
  <si>
    <t>かんとう</t>
    <phoneticPr fontId="2"/>
  </si>
  <si>
    <t>じろう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</si>
</sst>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_ "/>
    <numFmt numFmtId="177" formatCode="0_ "/>
    <numFmt numFmtId="178" formatCode="yyyy/m/d;@"/>
    <numFmt numFmtId="179" formatCode="0.0"/>
    <numFmt numFmtId="180" formatCode="[$-411]ggge&quot;年&quot;m&quot;月&quot;d&quot;日&quot;;@"/>
    <numFmt numFmtId="181" formatCode="[$-F800]dddd\,\ mmmm\ dd\,\ yyyy"/>
    <numFmt numFmtId="182" formatCode="&quot;¥&quot;#,##0;[Red]&quot;¥&quot;#,##0"/>
  </numFmts>
  <fonts count="7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2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u/>
      <sz val="22"/>
      <color theme="10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8"/>
      <color theme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6"/>
      <color theme="10"/>
      <name val="ＭＳ 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indexed="10"/>
      <name val="MS P 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i/>
      <sz val="11"/>
      <name val="ＭＳ Ｐ明朝"/>
      <family val="1"/>
      <charset val="128"/>
    </font>
    <font>
      <u/>
      <sz val="16"/>
      <color theme="10"/>
      <name val="ＭＳ Ｐゴシック"/>
      <family val="3"/>
      <charset val="128"/>
    </font>
    <font>
      <sz val="11"/>
      <name val="HGP創英角ｺﾞｼｯｸUB"/>
      <family val="3"/>
      <charset val="128"/>
    </font>
    <font>
      <u/>
      <sz val="22"/>
      <color theme="10"/>
      <name val="HGP創英角ｺﾞｼｯｸUB"/>
      <family val="3"/>
      <charset val="128"/>
    </font>
    <font>
      <b/>
      <sz val="18"/>
      <color rgb="FFFF000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sz val="26"/>
      <color rgb="FFFF000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1" applyFont="1" applyAlignment="1">
      <alignment horizontal="center" vertical="center" shrinkToFit="1"/>
    </xf>
    <xf numFmtId="178" fontId="0" fillId="0" borderId="0" xfId="1" applyNumberFormat="1" applyFont="1" applyAlignment="1">
      <alignment horizontal="center" vertical="center" shrinkToFit="1"/>
    </xf>
    <xf numFmtId="0" fontId="0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0" fillId="0" borderId="0" xfId="4" applyFont="1"/>
    <xf numFmtId="0" fontId="1" fillId="0" borderId="0" xfId="4" applyFont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0" fillId="0" borderId="0" xfId="4" applyFont="1" applyAlignment="1">
      <alignment horizontal="center"/>
    </xf>
    <xf numFmtId="0" fontId="0" fillId="0" borderId="0" xfId="4" applyFont="1" applyAlignment="1">
      <alignment horizontal="center" vertical="center"/>
    </xf>
    <xf numFmtId="0" fontId="0" fillId="0" borderId="0" xfId="4" applyFont="1" applyAlignment="1">
      <alignment horizontal="right"/>
    </xf>
    <xf numFmtId="0" fontId="1" fillId="4" borderId="0" xfId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78" fontId="1" fillId="4" borderId="0" xfId="1" applyNumberFormat="1" applyFont="1" applyFill="1" applyBorder="1" applyAlignment="1">
      <alignment horizontal="center" vertical="center" shrinkToFit="1"/>
    </xf>
    <xf numFmtId="176" fontId="1" fillId="4" borderId="0" xfId="1" applyNumberFormat="1" applyFont="1" applyFill="1" applyBorder="1" applyAlignment="1">
      <alignment horizontal="center" vertical="center" shrinkToFit="1"/>
    </xf>
    <xf numFmtId="0" fontId="14" fillId="0" borderId="40" xfId="1" applyFont="1" applyFill="1" applyBorder="1" applyAlignment="1">
      <alignment horizontal="center" vertical="center" shrinkToFit="1"/>
    </xf>
    <xf numFmtId="178" fontId="14" fillId="0" borderId="40" xfId="1" applyNumberFormat="1" applyFont="1" applyFill="1" applyBorder="1" applyAlignment="1">
      <alignment horizontal="center" vertical="center" shrinkToFit="1"/>
    </xf>
    <xf numFmtId="176" fontId="14" fillId="0" borderId="40" xfId="1" applyNumberFormat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 shrinkToFit="1"/>
    </xf>
    <xf numFmtId="178" fontId="13" fillId="0" borderId="40" xfId="1" applyNumberFormat="1" applyFont="1" applyFill="1" applyBorder="1" applyAlignment="1">
      <alignment horizontal="center" vertical="center" shrinkToFit="1"/>
    </xf>
    <xf numFmtId="176" fontId="13" fillId="0" borderId="40" xfId="1" applyNumberFormat="1" applyFont="1" applyFill="1" applyBorder="1" applyAlignment="1">
      <alignment horizontal="center" vertical="center" shrinkToFit="1"/>
    </xf>
    <xf numFmtId="0" fontId="15" fillId="2" borderId="54" xfId="1" applyFont="1" applyFill="1" applyBorder="1" applyAlignment="1">
      <alignment horizontal="center" vertical="center" shrinkToFit="1"/>
    </xf>
    <xf numFmtId="0" fontId="15" fillId="5" borderId="54" xfId="1" applyFont="1" applyFill="1" applyBorder="1" applyAlignment="1">
      <alignment horizontal="center" vertical="center" shrinkToFit="1"/>
    </xf>
    <xf numFmtId="0" fontId="1" fillId="0" borderId="0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60" xfId="1" applyFont="1" applyBorder="1" applyAlignment="1">
      <alignment horizontal="center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63" xfId="1" applyFont="1" applyFill="1" applyBorder="1" applyAlignment="1">
      <alignment horizontal="center" vertical="center" shrinkToFit="1"/>
    </xf>
    <xf numFmtId="0" fontId="13" fillId="0" borderId="64" xfId="1" applyFont="1" applyFill="1" applyBorder="1" applyAlignment="1">
      <alignment horizontal="center" vertical="center" shrinkToFit="1"/>
    </xf>
    <xf numFmtId="0" fontId="13" fillId="0" borderId="61" xfId="1" applyFont="1" applyFill="1" applyBorder="1" applyAlignment="1">
      <alignment horizontal="center" vertical="center" shrinkToFit="1"/>
    </xf>
    <xf numFmtId="0" fontId="14" fillId="4" borderId="61" xfId="1" applyFont="1" applyFill="1" applyBorder="1" applyAlignment="1">
      <alignment horizontal="center" vertical="center" shrinkToFit="1"/>
    </xf>
    <xf numFmtId="0" fontId="14" fillId="0" borderId="62" xfId="1" applyFont="1" applyFill="1" applyBorder="1" applyAlignment="1">
      <alignment horizontal="center" vertical="center" shrinkToFit="1"/>
    </xf>
    <xf numFmtId="0" fontId="14" fillId="0" borderId="64" xfId="1" applyFont="1" applyFill="1" applyBorder="1" applyAlignment="1">
      <alignment horizontal="center" vertical="center" shrinkToFit="1"/>
    </xf>
    <xf numFmtId="0" fontId="15" fillId="5" borderId="50" xfId="1" applyFont="1" applyFill="1" applyBorder="1" applyAlignment="1">
      <alignment horizontal="center" vertical="center" shrinkToFit="1"/>
    </xf>
    <xf numFmtId="0" fontId="1" fillId="0" borderId="65" xfId="4" applyFont="1" applyBorder="1" applyAlignment="1">
      <alignment vertical="center"/>
    </xf>
    <xf numFmtId="0" fontId="19" fillId="0" borderId="51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0" fontId="19" fillId="0" borderId="67" xfId="1" applyFont="1" applyBorder="1" applyAlignment="1">
      <alignment horizontal="center" vertical="center" shrinkToFit="1"/>
    </xf>
    <xf numFmtId="0" fontId="20" fillId="4" borderId="61" xfId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20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16" fillId="7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3" fillId="9" borderId="0" xfId="0" applyFont="1" applyFill="1" applyAlignment="1">
      <alignment vertical="center" shrinkToFit="1"/>
    </xf>
    <xf numFmtId="0" fontId="3" fillId="9" borderId="0" xfId="0" applyFont="1" applyFill="1" applyAlignment="1">
      <alignment vertical="center"/>
    </xf>
    <xf numFmtId="0" fontId="3" fillId="10" borderId="0" xfId="0" applyFont="1" applyFill="1" applyAlignment="1">
      <alignment vertical="center" shrinkToFit="1"/>
    </xf>
    <xf numFmtId="0" fontId="3" fillId="1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" fillId="0" borderId="6" xfId="4" applyFont="1" applyBorder="1" applyAlignment="1">
      <alignment vertical="center"/>
    </xf>
    <xf numFmtId="0" fontId="16" fillId="0" borderId="44" xfId="0" applyFont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wrapText="1"/>
    </xf>
    <xf numFmtId="179" fontId="3" fillId="0" borderId="43" xfId="0" applyNumberFormat="1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22" fillId="13" borderId="3" xfId="9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3" fillId="7" borderId="38" xfId="0" applyFont="1" applyFill="1" applyBorder="1">
      <alignment vertical="center"/>
    </xf>
    <xf numFmtId="0" fontId="3" fillId="8" borderId="32" xfId="0" applyFont="1" applyFill="1" applyBorder="1">
      <alignment vertical="center"/>
    </xf>
    <xf numFmtId="0" fontId="3" fillId="8" borderId="38" xfId="0" applyFont="1" applyFill="1" applyBorder="1">
      <alignment vertical="center"/>
    </xf>
    <xf numFmtId="0" fontId="1" fillId="0" borderId="0" xfId="1" applyFont="1" applyAlignment="1">
      <alignment horizontal="center" vertical="center" shrinkToFit="1"/>
    </xf>
    <xf numFmtId="0" fontId="12" fillId="12" borderId="62" xfId="4" applyFont="1" applyFill="1" applyBorder="1" applyAlignment="1">
      <alignment horizontal="center" vertical="center" shrinkToFit="1"/>
    </xf>
    <xf numFmtId="0" fontId="12" fillId="12" borderId="63" xfId="4" applyFont="1" applyFill="1" applyBorder="1" applyAlignment="1">
      <alignment horizontal="center" vertical="center" shrinkToFit="1"/>
    </xf>
    <xf numFmtId="0" fontId="12" fillId="12" borderId="40" xfId="4" applyFont="1" applyFill="1" applyBorder="1" applyAlignment="1">
      <alignment horizontal="center" vertical="center" shrinkToFit="1"/>
    </xf>
    <xf numFmtId="178" fontId="12" fillId="12" borderId="40" xfId="4" applyNumberFormat="1" applyFont="1" applyFill="1" applyBorder="1" applyAlignment="1">
      <alignment horizontal="center" vertical="center" shrinkToFit="1"/>
    </xf>
    <xf numFmtId="176" fontId="12" fillId="12" borderId="40" xfId="4" applyNumberFormat="1" applyFont="1" applyFill="1" applyBorder="1" applyAlignment="1">
      <alignment horizontal="center" vertical="center" shrinkToFit="1"/>
    </xf>
    <xf numFmtId="176" fontId="12" fillId="12" borderId="5" xfId="4" applyNumberFormat="1" applyFont="1" applyFill="1" applyBorder="1" applyAlignment="1">
      <alignment horizontal="center" vertical="center" shrinkToFit="1"/>
    </xf>
    <xf numFmtId="0" fontId="12" fillId="12" borderId="40" xfId="1" applyFont="1" applyFill="1" applyBorder="1" applyAlignment="1">
      <alignment horizontal="center" vertical="center" shrinkToFit="1"/>
    </xf>
    <xf numFmtId="176" fontId="12" fillId="12" borderId="40" xfId="1" applyNumberFormat="1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9" applyFill="1" applyBorder="1" applyAlignment="1">
      <alignment vertical="center" shrinkToFit="1"/>
    </xf>
    <xf numFmtId="0" fontId="0" fillId="0" borderId="0" xfId="0" applyAlignment="1">
      <alignment vertical="center"/>
    </xf>
    <xf numFmtId="0" fontId="16" fillId="0" borderId="6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7" xfId="0" applyFont="1" applyBorder="1" applyAlignment="1">
      <alignment vertical="center" shrinkToFit="1"/>
    </xf>
    <xf numFmtId="0" fontId="3" fillId="0" borderId="9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2" fillId="0" borderId="1" xfId="9" applyBorder="1" applyAlignment="1">
      <alignment vertical="center" textRotation="255"/>
    </xf>
    <xf numFmtId="0" fontId="16" fillId="0" borderId="44" xfId="0" applyFont="1" applyBorder="1" applyAlignment="1">
      <alignment horizontal="center" vertical="center" shrinkToFit="1"/>
    </xf>
    <xf numFmtId="0" fontId="3" fillId="0" borderId="94" xfId="0" applyFont="1" applyBorder="1">
      <alignment vertical="center"/>
    </xf>
    <xf numFmtId="177" fontId="3" fillId="0" borderId="51" xfId="0" applyNumberFormat="1" applyFont="1" applyBorder="1">
      <alignment vertical="center"/>
    </xf>
    <xf numFmtId="0" fontId="30" fillId="0" borderId="0" xfId="0" applyFont="1">
      <alignment vertical="center"/>
    </xf>
    <xf numFmtId="0" fontId="3" fillId="12" borderId="0" xfId="0" applyFont="1" applyFill="1">
      <alignment vertical="center"/>
    </xf>
    <xf numFmtId="0" fontId="31" fillId="0" borderId="0" xfId="7" applyFont="1" applyProtection="1">
      <alignment vertical="center"/>
      <protection locked="0"/>
    </xf>
    <xf numFmtId="0" fontId="0" fillId="13" borderId="22" xfId="0" applyFill="1" applyBorder="1" applyAlignment="1">
      <alignment horizontal="center" vertical="top"/>
    </xf>
    <xf numFmtId="0" fontId="33" fillId="3" borderId="2" xfId="9" applyFont="1" applyFill="1" applyBorder="1" applyAlignment="1">
      <alignment horizontal="center" vertical="center"/>
    </xf>
    <xf numFmtId="0" fontId="22" fillId="13" borderId="0" xfId="9" applyFill="1" applyBorder="1" applyAlignment="1">
      <alignment horizontal="center" vertical="center"/>
    </xf>
    <xf numFmtId="0" fontId="22" fillId="13" borderId="20" xfId="9" applyFill="1" applyBorder="1" applyAlignment="1">
      <alignment horizontal="center" vertical="center"/>
    </xf>
    <xf numFmtId="0" fontId="15" fillId="2" borderId="56" xfId="1" applyFont="1" applyFill="1" applyBorder="1" applyAlignment="1">
      <alignment horizontal="center" vertical="center" shrinkToFit="1"/>
    </xf>
    <xf numFmtId="0" fontId="15" fillId="2" borderId="50" xfId="1" applyFont="1" applyFill="1" applyBorder="1" applyAlignment="1">
      <alignment horizontal="center" vertical="center" shrinkToFit="1"/>
    </xf>
    <xf numFmtId="0" fontId="15" fillId="5" borderId="55" xfId="1" applyFont="1" applyFill="1" applyBorder="1" applyAlignment="1">
      <alignment horizontal="center" vertical="center" shrinkToFit="1"/>
    </xf>
    <xf numFmtId="0" fontId="14" fillId="0" borderId="74" xfId="1" applyFont="1" applyFill="1" applyBorder="1" applyAlignment="1">
      <alignment horizontal="center" vertical="center" shrinkToFit="1"/>
    </xf>
    <xf numFmtId="0" fontId="14" fillId="0" borderId="106" xfId="1" applyFont="1" applyFill="1" applyBorder="1" applyAlignment="1">
      <alignment horizontal="center" vertical="center" shrinkToFit="1"/>
    </xf>
    <xf numFmtId="0" fontId="15" fillId="5" borderId="96" xfId="1" applyFont="1" applyFill="1" applyBorder="1" applyAlignment="1">
      <alignment horizontal="center" vertical="center" shrinkToFit="1"/>
    </xf>
    <xf numFmtId="0" fontId="15" fillId="5" borderId="107" xfId="1" applyFont="1" applyFill="1" applyBorder="1" applyAlignment="1">
      <alignment horizontal="center" vertical="center" shrinkToFit="1"/>
    </xf>
    <xf numFmtId="0" fontId="14" fillId="0" borderId="108" xfId="1" applyFont="1" applyFill="1" applyBorder="1" applyAlignment="1">
      <alignment horizontal="center" vertical="center" shrinkToFit="1"/>
    </xf>
    <xf numFmtId="0" fontId="12" fillId="12" borderId="80" xfId="4" applyFont="1" applyFill="1" applyBorder="1" applyAlignment="1">
      <alignment horizontal="center" vertical="center" shrinkToFit="1"/>
    </xf>
    <xf numFmtId="0" fontId="12" fillId="12" borderId="64" xfId="4" applyFont="1" applyFill="1" applyBorder="1" applyAlignment="1">
      <alignment horizontal="center" vertical="center" shrinkToFit="1"/>
    </xf>
    <xf numFmtId="0" fontId="13" fillId="0" borderId="74" xfId="1" applyFont="1" applyFill="1" applyBorder="1" applyAlignment="1">
      <alignment horizontal="center" vertical="center" shrinkToFit="1"/>
    </xf>
    <xf numFmtId="0" fontId="15" fillId="2" borderId="96" xfId="1" applyFont="1" applyFill="1" applyBorder="1" applyAlignment="1">
      <alignment horizontal="center" vertical="center" shrinkToFit="1"/>
    </xf>
    <xf numFmtId="0" fontId="12" fillId="12" borderId="108" xfId="4" applyFont="1" applyFill="1" applyBorder="1" applyAlignment="1">
      <alignment horizontal="center" vertical="center" shrinkToFit="1"/>
    </xf>
    <xf numFmtId="0" fontId="12" fillId="12" borderId="2" xfId="4" applyFont="1" applyFill="1" applyBorder="1" applyAlignment="1">
      <alignment horizontal="center" vertical="center" shrinkToFit="1"/>
    </xf>
    <xf numFmtId="0" fontId="12" fillId="12" borderId="2" xfId="1" applyFont="1" applyFill="1" applyBorder="1" applyAlignment="1">
      <alignment horizontal="center" vertical="center" shrinkToFit="1"/>
    </xf>
    <xf numFmtId="176" fontId="12" fillId="12" borderId="2" xfId="1" applyNumberFormat="1" applyFont="1" applyFill="1" applyBorder="1" applyAlignment="1">
      <alignment horizontal="center" vertical="center" shrinkToFit="1"/>
    </xf>
    <xf numFmtId="0" fontId="0" fillId="9" borderId="32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22" fillId="13" borderId="23" xfId="9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2" fillId="0" borderId="0" xfId="9" applyFont="1" applyAlignment="1">
      <alignment vertical="center"/>
    </xf>
    <xf numFmtId="0" fontId="3" fillId="9" borderId="0" xfId="0" applyFont="1" applyFill="1" applyBorder="1" applyAlignment="1">
      <alignment vertical="center" shrinkToFit="1"/>
    </xf>
    <xf numFmtId="0" fontId="36" fillId="0" borderId="0" xfId="0" applyFont="1">
      <alignment vertical="center"/>
    </xf>
    <xf numFmtId="0" fontId="36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5" borderId="7" xfId="1" applyFont="1" applyFill="1" applyBorder="1" applyAlignment="1">
      <alignment horizontal="center" vertical="center" shrinkToFit="1"/>
    </xf>
    <xf numFmtId="0" fontId="15" fillId="5" borderId="10" xfId="1" applyFont="1" applyFill="1" applyBorder="1" applyAlignment="1">
      <alignment horizontal="center" vertical="center" shrinkToFit="1"/>
    </xf>
    <xf numFmtId="0" fontId="15" fillId="2" borderId="34" xfId="1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vertical="center" shrinkToFit="1"/>
    </xf>
    <xf numFmtId="0" fontId="36" fillId="0" borderId="3" xfId="0" applyFont="1" applyBorder="1" applyAlignment="1">
      <alignment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vertical="center" shrinkToFit="1"/>
    </xf>
    <xf numFmtId="0" fontId="3" fillId="9" borderId="24" xfId="0" applyFont="1" applyFill="1" applyBorder="1" applyAlignment="1">
      <alignment vertical="center" shrinkToFit="1"/>
    </xf>
    <xf numFmtId="0" fontId="3" fillId="9" borderId="1" xfId="0" applyFont="1" applyFill="1" applyBorder="1" applyAlignment="1">
      <alignment vertical="center" shrinkToFit="1"/>
    </xf>
    <xf numFmtId="0" fontId="3" fillId="10" borderId="18" xfId="0" applyFont="1" applyFill="1" applyBorder="1" applyAlignment="1">
      <alignment vertical="center" shrinkToFit="1"/>
    </xf>
    <xf numFmtId="0" fontId="3" fillId="10" borderId="0" xfId="0" applyFont="1" applyFill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0" fontId="3" fillId="10" borderId="24" xfId="0" applyFont="1" applyFill="1" applyBorder="1" applyAlignment="1">
      <alignment vertical="center" shrinkToFit="1"/>
    </xf>
    <xf numFmtId="0" fontId="3" fillId="10" borderId="0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179" fontId="3" fillId="0" borderId="110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20" fillId="4" borderId="80" xfId="1" applyFont="1" applyFill="1" applyBorder="1" applyAlignment="1">
      <alignment horizontal="center" vertical="center" shrinkToFit="1"/>
    </xf>
    <xf numFmtId="0" fontId="40" fillId="4" borderId="0" xfId="1" applyFont="1" applyFill="1" applyBorder="1" applyAlignment="1">
      <alignment horizontal="center" vertical="center" shrinkToFit="1"/>
    </xf>
    <xf numFmtId="0" fontId="14" fillId="4" borderId="80" xfId="1" applyFont="1" applyFill="1" applyBorder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Border="1">
      <alignment vertical="center"/>
    </xf>
    <xf numFmtId="0" fontId="3" fillId="0" borderId="88" xfId="0" applyFont="1" applyBorder="1" applyAlignment="1">
      <alignment horizontal="center" vertical="center" shrinkToFit="1"/>
    </xf>
    <xf numFmtId="179" fontId="3" fillId="7" borderId="25" xfId="0" applyNumberFormat="1" applyFont="1" applyFill="1" applyBorder="1" applyAlignment="1">
      <alignment horizontal="center" vertical="center"/>
    </xf>
    <xf numFmtId="179" fontId="3" fillId="7" borderId="98" xfId="0" applyNumberFormat="1" applyFont="1" applyFill="1" applyBorder="1" applyAlignment="1">
      <alignment horizontal="center" vertical="center"/>
    </xf>
    <xf numFmtId="179" fontId="3" fillId="7" borderId="94" xfId="0" applyNumberFormat="1" applyFont="1" applyFill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7" borderId="40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/>
    </xf>
    <xf numFmtId="0" fontId="22" fillId="0" borderId="0" xfId="9" applyBorder="1" applyAlignment="1">
      <alignment vertical="center" textRotation="255"/>
    </xf>
    <xf numFmtId="0" fontId="16" fillId="0" borderId="23" xfId="0" applyFont="1" applyBorder="1" applyAlignment="1">
      <alignment horizontal="center" vertical="center" wrapText="1"/>
    </xf>
    <xf numFmtId="179" fontId="3" fillId="7" borderId="39" xfId="0" applyNumberFormat="1" applyFont="1" applyFill="1" applyBorder="1" applyAlignment="1">
      <alignment horizontal="center" vertical="center"/>
    </xf>
    <xf numFmtId="0" fontId="22" fillId="11" borderId="2" xfId="9" applyFill="1" applyBorder="1" applyAlignment="1">
      <alignment horizontal="center" vertical="center"/>
    </xf>
    <xf numFmtId="0" fontId="12" fillId="16" borderId="80" xfId="1" applyFont="1" applyFill="1" applyBorder="1" applyAlignment="1">
      <alignment horizontal="center" vertical="center" shrinkToFit="1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right"/>
    </xf>
    <xf numFmtId="0" fontId="1" fillId="0" borderId="1" xfId="4" applyFont="1" applyFill="1" applyBorder="1" applyAlignment="1">
      <alignment vertical="center" shrinkToFit="1"/>
    </xf>
    <xf numFmtId="0" fontId="1" fillId="0" borderId="15" xfId="4" applyFont="1" applyFill="1" applyBorder="1" applyAlignment="1">
      <alignment vertical="center" shrinkToFit="1"/>
    </xf>
    <xf numFmtId="0" fontId="1" fillId="0" borderId="45" xfId="4" applyFont="1" applyFill="1" applyBorder="1" applyAlignment="1">
      <alignment horizontal="center" vertical="center" shrinkToFit="1"/>
    </xf>
    <xf numFmtId="0" fontId="1" fillId="0" borderId="38" xfId="4" applyFont="1" applyFill="1" applyBorder="1" applyAlignment="1">
      <alignment horizontal="center" vertical="center" shrinkToFit="1"/>
    </xf>
    <xf numFmtId="0" fontId="1" fillId="0" borderId="37" xfId="4" applyFont="1" applyFill="1" applyBorder="1" applyAlignment="1">
      <alignment horizontal="center" vertical="center" shrinkToFit="1"/>
    </xf>
    <xf numFmtId="0" fontId="1" fillId="0" borderId="58" xfId="4" applyFont="1" applyFill="1" applyBorder="1" applyAlignment="1">
      <alignment horizontal="center" vertical="center" shrinkToFit="1"/>
    </xf>
    <xf numFmtId="0" fontId="1" fillId="0" borderId="2" xfId="4" applyFont="1" applyFill="1" applyBorder="1" applyAlignment="1">
      <alignment horizontal="center" vertical="center" shrinkToFit="1"/>
    </xf>
    <xf numFmtId="0" fontId="1" fillId="0" borderId="32" xfId="4" applyFont="1" applyFill="1" applyBorder="1" applyAlignment="1">
      <alignment horizontal="center" vertical="center" shrinkToFit="1"/>
    </xf>
    <xf numFmtId="0" fontId="1" fillId="0" borderId="9" xfId="4" applyFont="1" applyFill="1" applyBorder="1" applyAlignment="1">
      <alignment horizontal="center" vertical="center" shrinkToFit="1"/>
    </xf>
    <xf numFmtId="0" fontId="44" fillId="0" borderId="8" xfId="4" applyFont="1" applyFill="1" applyBorder="1" applyAlignment="1">
      <alignment horizontal="center" vertical="center" shrinkToFit="1"/>
    </xf>
    <xf numFmtId="0" fontId="44" fillId="0" borderId="45" xfId="4" applyFont="1" applyFill="1" applyBorder="1" applyAlignment="1">
      <alignment horizontal="center" vertical="center" shrinkToFit="1"/>
    </xf>
    <xf numFmtId="0" fontId="44" fillId="0" borderId="37" xfId="4" applyFont="1" applyFill="1" applyBorder="1" applyAlignment="1">
      <alignment horizontal="center" vertical="center" shrinkToFit="1"/>
    </xf>
    <xf numFmtId="0" fontId="44" fillId="0" borderId="102" xfId="4" applyFont="1" applyFill="1" applyBorder="1" applyAlignment="1">
      <alignment horizontal="center" vertical="center" shrinkToFit="1"/>
    </xf>
    <xf numFmtId="0" fontId="44" fillId="0" borderId="98" xfId="4" applyFont="1" applyFill="1" applyBorder="1" applyAlignment="1">
      <alignment horizontal="center" vertical="center" shrinkToFit="1"/>
    </xf>
    <xf numFmtId="0" fontId="44" fillId="0" borderId="38" xfId="4" applyFont="1" applyFill="1" applyBorder="1" applyAlignment="1">
      <alignment horizontal="center" vertical="center" shrinkToFit="1"/>
    </xf>
    <xf numFmtId="0" fontId="44" fillId="0" borderId="57" xfId="4" applyFont="1" applyFill="1" applyBorder="1" applyAlignment="1">
      <alignment horizontal="center" vertical="center" shrinkToFit="1"/>
    </xf>
    <xf numFmtId="0" fontId="44" fillId="0" borderId="58" xfId="4" applyFont="1" applyFill="1" applyBorder="1" applyAlignment="1">
      <alignment horizontal="center" vertical="center" shrinkToFit="1"/>
    </xf>
    <xf numFmtId="0" fontId="44" fillId="0" borderId="2" xfId="4" applyFont="1" applyFill="1" applyBorder="1" applyAlignment="1">
      <alignment horizontal="center" vertical="center" shrinkToFit="1"/>
    </xf>
    <xf numFmtId="178" fontId="44" fillId="0" borderId="2" xfId="4" applyNumberFormat="1" applyFont="1" applyFill="1" applyBorder="1" applyAlignment="1">
      <alignment horizontal="center" vertical="center" shrinkToFit="1"/>
    </xf>
    <xf numFmtId="176" fontId="44" fillId="0" borderId="2" xfId="4" applyNumberFormat="1" applyFont="1" applyFill="1" applyBorder="1" applyAlignment="1">
      <alignment horizontal="center" vertical="center" shrinkToFit="1"/>
    </xf>
    <xf numFmtId="176" fontId="44" fillId="0" borderId="32" xfId="4" applyNumberFormat="1" applyFont="1" applyFill="1" applyBorder="1" applyAlignment="1">
      <alignment horizontal="center" vertical="center" shrinkToFit="1"/>
    </xf>
    <xf numFmtId="0" fontId="44" fillId="0" borderId="81" xfId="4" applyFont="1" applyFill="1" applyBorder="1" applyAlignment="1">
      <alignment horizontal="center" vertical="center" shrinkToFit="1"/>
    </xf>
    <xf numFmtId="0" fontId="44" fillId="0" borderId="82" xfId="4" applyFont="1" applyFill="1" applyBorder="1" applyAlignment="1">
      <alignment horizontal="center" vertical="center" shrinkToFit="1"/>
    </xf>
    <xf numFmtId="0" fontId="44" fillId="0" borderId="83" xfId="4" applyFont="1" applyFill="1" applyBorder="1" applyAlignment="1">
      <alignment horizontal="center" vertical="center" shrinkToFit="1"/>
    </xf>
    <xf numFmtId="0" fontId="44" fillId="0" borderId="84" xfId="4" applyFont="1" applyFill="1" applyBorder="1" applyAlignment="1">
      <alignment horizontal="center" vertical="center" shrinkToFit="1"/>
    </xf>
    <xf numFmtId="178" fontId="44" fillId="0" borderId="84" xfId="4" applyNumberFormat="1" applyFont="1" applyFill="1" applyBorder="1" applyAlignment="1">
      <alignment horizontal="center" vertical="center" shrinkToFit="1"/>
    </xf>
    <xf numFmtId="176" fontId="44" fillId="0" borderId="84" xfId="4" applyNumberFormat="1" applyFont="1" applyFill="1" applyBorder="1" applyAlignment="1">
      <alignment horizontal="center" vertical="center" shrinkToFit="1"/>
    </xf>
    <xf numFmtId="176" fontId="44" fillId="0" borderId="85" xfId="4" applyNumberFormat="1" applyFont="1" applyFill="1" applyBorder="1" applyAlignment="1">
      <alignment horizontal="center" vertical="center" shrinkToFit="1"/>
    </xf>
    <xf numFmtId="0" fontId="1" fillId="0" borderId="0" xfId="4" applyFont="1" applyFill="1" applyBorder="1" applyAlignment="1">
      <alignment horizontal="center" vertical="center" shrinkToFit="1"/>
    </xf>
    <xf numFmtId="178" fontId="1" fillId="0" borderId="0" xfId="4" applyNumberFormat="1" applyFont="1" applyFill="1" applyBorder="1" applyAlignment="1">
      <alignment horizontal="center" vertical="center" shrinkToFit="1"/>
    </xf>
    <xf numFmtId="176" fontId="1" fillId="0" borderId="0" xfId="4" applyNumberFormat="1" applyFont="1" applyFill="1" applyBorder="1" applyAlignment="1">
      <alignment horizontal="center" vertical="center" shrinkToFit="1"/>
    </xf>
    <xf numFmtId="0" fontId="1" fillId="0" borderId="0" xfId="4" applyFont="1" applyAlignment="1">
      <alignment vertical="center" shrinkToFit="1"/>
    </xf>
    <xf numFmtId="0" fontId="45" fillId="0" borderId="8" xfId="4" applyFont="1" applyFill="1" applyBorder="1" applyAlignment="1">
      <alignment horizontal="center" vertical="center" shrinkToFit="1"/>
    </xf>
    <xf numFmtId="0" fontId="34" fillId="0" borderId="45" xfId="4" applyFont="1" applyFill="1" applyBorder="1" applyAlignment="1">
      <alignment horizontal="center" vertical="center" shrinkToFit="1"/>
    </xf>
    <xf numFmtId="0" fontId="34" fillId="0" borderId="95" xfId="4" applyFont="1" applyFill="1" applyBorder="1" applyAlignment="1">
      <alignment horizontal="center" vertical="center" shrinkToFit="1"/>
    </xf>
    <xf numFmtId="0" fontId="34" fillId="0" borderId="104" xfId="4" applyFont="1" applyFill="1" applyBorder="1" applyAlignment="1">
      <alignment horizontal="center" vertical="center" shrinkToFit="1"/>
    </xf>
    <xf numFmtId="0" fontId="34" fillId="0" borderId="105" xfId="4" applyFont="1" applyFill="1" applyBorder="1" applyAlignment="1">
      <alignment horizontal="center" vertical="center" shrinkToFit="1"/>
    </xf>
    <xf numFmtId="0" fontId="34" fillId="0" borderId="46" xfId="4" applyFont="1" applyFill="1" applyBorder="1" applyAlignment="1">
      <alignment horizontal="center" vertical="center" shrinkToFit="1"/>
    </xf>
    <xf numFmtId="0" fontId="34" fillId="0" borderId="42" xfId="4" applyFont="1" applyFill="1" applyBorder="1" applyAlignment="1">
      <alignment horizontal="center" vertical="center" shrinkToFit="1"/>
    </xf>
    <xf numFmtId="0" fontId="34" fillId="0" borderId="9" xfId="4" applyFont="1" applyFill="1" applyBorder="1" applyAlignment="1">
      <alignment horizontal="center" vertical="center" shrinkToFit="1"/>
    </xf>
    <xf numFmtId="0" fontId="34" fillId="0" borderId="66" xfId="4" applyFont="1" applyFill="1" applyBorder="1" applyAlignment="1">
      <alignment horizontal="center" vertical="center" shrinkToFit="1"/>
    </xf>
    <xf numFmtId="0" fontId="34" fillId="0" borderId="2" xfId="4" applyFont="1" applyFill="1" applyBorder="1" applyAlignment="1">
      <alignment horizontal="center" vertical="center" shrinkToFit="1"/>
    </xf>
    <xf numFmtId="0" fontId="34" fillId="0" borderId="41" xfId="4" applyFont="1" applyFill="1" applyBorder="1" applyAlignment="1">
      <alignment horizontal="center" vertical="center" shrinkToFit="1"/>
    </xf>
    <xf numFmtId="178" fontId="34" fillId="0" borderId="41" xfId="4" applyNumberFormat="1" applyFont="1" applyFill="1" applyBorder="1" applyAlignment="1">
      <alignment horizontal="center" vertical="center" shrinkToFit="1"/>
    </xf>
    <xf numFmtId="176" fontId="34" fillId="0" borderId="41" xfId="4" applyNumberFormat="1" applyFont="1" applyFill="1" applyBorder="1" applyAlignment="1">
      <alignment horizontal="center" vertical="center" shrinkToFit="1"/>
    </xf>
    <xf numFmtId="176" fontId="34" fillId="0" borderId="22" xfId="4" applyNumberFormat="1" applyFont="1" applyFill="1" applyBorder="1" applyAlignment="1">
      <alignment horizontal="center" vertical="center" shrinkToFit="1"/>
    </xf>
    <xf numFmtId="0" fontId="34" fillId="0" borderId="81" xfId="4" applyFont="1" applyFill="1" applyBorder="1" applyAlignment="1">
      <alignment horizontal="center" vertical="center" shrinkToFit="1"/>
    </xf>
    <xf numFmtId="0" fontId="34" fillId="0" borderId="82" xfId="4" applyFont="1" applyFill="1" applyBorder="1" applyAlignment="1">
      <alignment horizontal="center" vertical="center" shrinkToFit="1"/>
    </xf>
    <xf numFmtId="0" fontId="34" fillId="0" borderId="84" xfId="4" applyFont="1" applyFill="1" applyBorder="1" applyAlignment="1">
      <alignment horizontal="center" vertical="center" shrinkToFit="1"/>
    </xf>
    <xf numFmtId="178" fontId="34" fillId="0" borderId="84" xfId="4" applyNumberFormat="1" applyFont="1" applyFill="1" applyBorder="1" applyAlignment="1">
      <alignment horizontal="center" vertical="center" shrinkToFit="1"/>
    </xf>
    <xf numFmtId="176" fontId="34" fillId="0" borderId="84" xfId="4" applyNumberFormat="1" applyFont="1" applyFill="1" applyBorder="1" applyAlignment="1">
      <alignment horizontal="center" vertical="center" shrinkToFit="1"/>
    </xf>
    <xf numFmtId="176" fontId="34" fillId="0" borderId="85" xfId="4" applyNumberFormat="1" applyFont="1" applyFill="1" applyBorder="1" applyAlignment="1">
      <alignment horizontal="center" vertical="center" shrinkToFit="1"/>
    </xf>
    <xf numFmtId="176" fontId="34" fillId="0" borderId="86" xfId="4" applyNumberFormat="1" applyFont="1" applyFill="1" applyBorder="1" applyAlignment="1">
      <alignment horizontal="center" vertical="center" shrinkToFit="1"/>
    </xf>
    <xf numFmtId="0" fontId="1" fillId="0" borderId="0" xfId="4" applyFont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 shrinkToFit="1"/>
    </xf>
    <xf numFmtId="0" fontId="15" fillId="17" borderId="8" xfId="4" applyFont="1" applyFill="1" applyBorder="1" applyAlignment="1">
      <alignment horizontal="center" vertical="center" shrinkToFit="1"/>
    </xf>
    <xf numFmtId="0" fontId="15" fillId="17" borderId="10" xfId="4" applyFont="1" applyFill="1" applyBorder="1" applyAlignment="1">
      <alignment horizontal="center" vertical="center" shrinkToFit="1"/>
    </xf>
    <xf numFmtId="0" fontId="15" fillId="17" borderId="11" xfId="4" applyFont="1" applyFill="1" applyBorder="1" applyAlignment="1">
      <alignment vertical="center" shrinkToFit="1"/>
    </xf>
    <xf numFmtId="0" fontId="15" fillId="5" borderId="8" xfId="4" applyFont="1" applyFill="1" applyBorder="1" applyAlignment="1">
      <alignment horizontal="center" vertical="center" shrinkToFit="1"/>
    </xf>
    <xf numFmtId="0" fontId="15" fillId="5" borderId="10" xfId="4" applyFont="1" applyFill="1" applyBorder="1" applyAlignment="1">
      <alignment horizontal="center" vertical="center" shrinkToFit="1"/>
    </xf>
    <xf numFmtId="0" fontId="15" fillId="5" borderId="11" xfId="4" applyFont="1" applyFill="1" applyBorder="1" applyAlignment="1">
      <alignment vertical="center" shrinkToFit="1"/>
    </xf>
    <xf numFmtId="0" fontId="12" fillId="12" borderId="61" xfId="4" applyFont="1" applyFill="1" applyBorder="1" applyAlignment="1">
      <alignment horizontal="center" vertical="center" shrinkToFit="1"/>
    </xf>
    <xf numFmtId="0" fontId="12" fillId="12" borderId="97" xfId="4" applyFont="1" applyFill="1" applyBorder="1" applyAlignment="1">
      <alignment horizontal="center" vertical="center" shrinkToFit="1"/>
    </xf>
    <xf numFmtId="0" fontId="20" fillId="0" borderId="111" xfId="4" quotePrefix="1" applyFont="1" applyBorder="1" applyAlignment="1">
      <alignment horizontal="center" vertical="center" shrinkToFit="1"/>
    </xf>
    <xf numFmtId="0" fontId="20" fillId="0" borderId="111" xfId="4" applyFont="1" applyBorder="1" applyAlignment="1">
      <alignment horizontal="center" vertical="center" shrinkToFit="1"/>
    </xf>
    <xf numFmtId="0" fontId="20" fillId="0" borderId="97" xfId="4" applyFont="1" applyBorder="1" applyAlignment="1">
      <alignment horizontal="center" vertical="center" shrinkToFit="1"/>
    </xf>
    <xf numFmtId="0" fontId="14" fillId="0" borderId="111" xfId="4" quotePrefix="1" applyFont="1" applyBorder="1" applyAlignment="1">
      <alignment horizontal="center" vertical="center" shrinkToFit="1"/>
    </xf>
    <xf numFmtId="0" fontId="14" fillId="0" borderId="111" xfId="4" applyFont="1" applyBorder="1" applyAlignment="1">
      <alignment horizontal="center" vertical="center" shrinkToFit="1"/>
    </xf>
    <xf numFmtId="0" fontId="14" fillId="0" borderId="97" xfId="4" applyFont="1" applyBorder="1" applyAlignment="1">
      <alignment horizontal="center" vertical="center" shrinkToFit="1"/>
    </xf>
    <xf numFmtId="0" fontId="16" fillId="7" borderId="109" xfId="0" applyFont="1" applyFill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97" xfId="0" applyFont="1" applyBorder="1" applyAlignment="1">
      <alignment vertical="center" shrinkToFit="1"/>
    </xf>
    <xf numFmtId="0" fontId="3" fillId="8" borderId="2" xfId="0" applyFont="1" applyFill="1" applyBorder="1">
      <alignment vertical="center"/>
    </xf>
    <xf numFmtId="179" fontId="3" fillId="0" borderId="7" xfId="0" applyNumberFormat="1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15" fillId="0" borderId="2" xfId="4" applyFont="1" applyFill="1" applyBorder="1" applyAlignment="1">
      <alignment horizontal="center" vertical="center" shrinkToFit="1"/>
    </xf>
    <xf numFmtId="0" fontId="1" fillId="0" borderId="84" xfId="4" applyFont="1" applyBorder="1" applyAlignment="1">
      <alignment horizontal="center" vertical="center" shrinkToFit="1"/>
    </xf>
    <xf numFmtId="0" fontId="1" fillId="0" borderId="86" xfId="4" applyFont="1" applyBorder="1" applyAlignment="1">
      <alignment horizontal="center" vertical="center" shrinkToFit="1"/>
    </xf>
    <xf numFmtId="0" fontId="1" fillId="0" borderId="113" xfId="4" applyFont="1" applyBorder="1" applyAlignment="1">
      <alignment horizontal="center" vertical="center" shrinkToFit="1"/>
    </xf>
    <xf numFmtId="0" fontId="16" fillId="0" borderId="93" xfId="0" applyFont="1" applyBorder="1" applyAlignment="1">
      <alignment horizontal="center" vertical="center" shrinkToFit="1"/>
    </xf>
    <xf numFmtId="0" fontId="16" fillId="7" borderId="16" xfId="0" applyFont="1" applyFill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0" fillId="0" borderId="33" xfId="4" applyFont="1" applyBorder="1" applyAlignment="1">
      <alignment horizontal="center" vertical="center"/>
    </xf>
    <xf numFmtId="0" fontId="1" fillId="0" borderId="85" xfId="4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/>
    </xf>
    <xf numFmtId="0" fontId="0" fillId="0" borderId="68" xfId="4" applyFont="1" applyBorder="1" applyAlignment="1">
      <alignment horizontal="center" vertical="center"/>
    </xf>
    <xf numFmtId="0" fontId="0" fillId="0" borderId="9" xfId="4" applyFont="1" applyBorder="1" applyAlignment="1">
      <alignment horizontal="center" vertical="center"/>
    </xf>
    <xf numFmtId="0" fontId="1" fillId="0" borderId="114" xfId="4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9" borderId="18" xfId="0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56" fontId="0" fillId="0" borderId="0" xfId="0" applyNumberFormat="1" applyAlignment="1">
      <alignment horizontal="right" vertical="center"/>
    </xf>
    <xf numFmtId="0" fontId="0" fillId="14" borderId="2" xfId="0" applyNumberFormat="1" applyFill="1" applyBorder="1">
      <alignment vertical="center"/>
    </xf>
    <xf numFmtId="0" fontId="0" fillId="20" borderId="2" xfId="0" applyFill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15" fillId="5" borderId="7" xfId="1" applyFont="1" applyFill="1" applyBorder="1" applyAlignment="1">
      <alignment horizontal="center" vertical="center" shrinkToFit="1"/>
    </xf>
    <xf numFmtId="0" fontId="15" fillId="5" borderId="10" xfId="1" applyFont="1" applyFill="1" applyBorder="1" applyAlignment="1">
      <alignment horizontal="center" vertical="center" shrinkToFit="1"/>
    </xf>
    <xf numFmtId="0" fontId="15" fillId="2" borderId="34" xfId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11" borderId="32" xfId="0" applyFill="1" applyBorder="1" applyAlignment="1">
      <alignment horizontal="center" vertical="center" shrinkToFit="1"/>
    </xf>
    <xf numFmtId="0" fontId="38" fillId="9" borderId="28" xfId="0" applyFont="1" applyFill="1" applyBorder="1" applyAlignment="1">
      <alignment vertical="center" shrinkToFit="1"/>
    </xf>
    <xf numFmtId="0" fontId="38" fillId="9" borderId="0" xfId="0" applyFont="1" applyFill="1" applyBorder="1" applyAlignment="1">
      <alignment vertical="center" shrinkToFit="1"/>
    </xf>
    <xf numFmtId="0" fontId="38" fillId="9" borderId="29" xfId="0" applyFont="1" applyFill="1" applyBorder="1" applyAlignment="1">
      <alignment vertical="center" shrinkToFit="1"/>
    </xf>
    <xf numFmtId="0" fontId="38" fillId="9" borderId="6" xfId="0" applyFont="1" applyFill="1" applyBorder="1" applyAlignment="1">
      <alignment vertical="center" shrinkToFit="1"/>
    </xf>
    <xf numFmtId="0" fontId="3" fillId="9" borderId="0" xfId="0" applyFont="1" applyFill="1" applyAlignment="1">
      <alignment vertical="top" wrapText="1" shrinkToFit="1"/>
    </xf>
    <xf numFmtId="0" fontId="3" fillId="9" borderId="0" xfId="0" applyFont="1" applyFill="1" applyAlignment="1">
      <alignment vertical="top"/>
    </xf>
    <xf numFmtId="0" fontId="38" fillId="9" borderId="0" xfId="0" applyFont="1" applyFill="1" applyAlignment="1">
      <alignment vertical="top" wrapText="1" shrinkToFit="1"/>
    </xf>
    <xf numFmtId="0" fontId="38" fillId="10" borderId="28" xfId="0" applyFont="1" applyFill="1" applyBorder="1" applyAlignment="1">
      <alignment vertical="center" shrinkToFit="1"/>
    </xf>
    <xf numFmtId="0" fontId="38" fillId="10" borderId="0" xfId="0" applyFont="1" applyFill="1" applyBorder="1" applyAlignment="1">
      <alignment vertical="center" shrinkToFit="1"/>
    </xf>
    <xf numFmtId="0" fontId="38" fillId="10" borderId="29" xfId="0" applyFont="1" applyFill="1" applyBorder="1" applyAlignment="1">
      <alignment vertical="center" shrinkToFit="1"/>
    </xf>
    <xf numFmtId="0" fontId="38" fillId="10" borderId="6" xfId="0" applyFont="1" applyFill="1" applyBorder="1" applyAlignment="1">
      <alignment vertical="center" shrinkToFit="1"/>
    </xf>
    <xf numFmtId="0" fontId="3" fillId="10" borderId="0" xfId="0" applyFont="1" applyFill="1" applyAlignment="1">
      <alignment vertical="top"/>
    </xf>
    <xf numFmtId="0" fontId="3" fillId="10" borderId="0" xfId="0" applyFont="1" applyFill="1" applyAlignment="1">
      <alignment vertical="top" wrapText="1" shrinkToFit="1"/>
    </xf>
    <xf numFmtId="0" fontId="38" fillId="10" borderId="0" xfId="0" applyFont="1" applyFill="1" applyAlignment="1">
      <alignment vertical="top" wrapText="1" shrinkToFit="1"/>
    </xf>
    <xf numFmtId="0" fontId="3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wrapText="1" shrinkToFit="1"/>
    </xf>
    <xf numFmtId="0" fontId="3" fillId="14" borderId="2" xfId="0" applyFont="1" applyFill="1" applyBorder="1" applyAlignment="1">
      <alignment vertical="center" shrinkToFit="1"/>
    </xf>
    <xf numFmtId="0" fontId="3" fillId="0" borderId="0" xfId="0" applyFont="1" applyAlignment="1">
      <alignment vertical="top" wrapText="1" shrinkToFit="1"/>
    </xf>
    <xf numFmtId="0" fontId="3" fillId="0" borderId="0" xfId="0" applyFont="1" applyAlignment="1">
      <alignment vertical="center" wrapText="1" shrinkToFit="1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10" borderId="2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6" fontId="0" fillId="0" borderId="0" xfId="11" applyFont="1">
      <alignment vertical="center"/>
    </xf>
    <xf numFmtId="0" fontId="1" fillId="0" borderId="0" xfId="5">
      <alignment vertical="center"/>
    </xf>
    <xf numFmtId="0" fontId="1" fillId="0" borderId="0" xfId="5" applyBorder="1" applyAlignment="1">
      <alignment horizontal="center" vertical="center" shrinkToFit="1"/>
    </xf>
    <xf numFmtId="0" fontId="1" fillId="0" borderId="0" xfId="5" applyAlignment="1">
      <alignment horizontal="center" vertical="center" shrinkToFit="1"/>
    </xf>
    <xf numFmtId="0" fontId="59" fillId="0" borderId="0" xfId="5" applyFont="1" applyAlignment="1">
      <alignment horizontal="center" vertical="center" shrinkToFit="1"/>
    </xf>
    <xf numFmtId="0" fontId="1" fillId="0" borderId="0" xfId="5" applyAlignment="1">
      <alignment vertical="center" shrinkToFit="1"/>
    </xf>
    <xf numFmtId="0" fontId="15" fillId="0" borderId="0" xfId="5" applyFont="1" applyBorder="1" applyAlignment="1">
      <alignment horizontal="right" vertical="center" shrinkToFit="1"/>
    </xf>
    <xf numFmtId="0" fontId="1" fillId="0" borderId="0" xfId="5" applyBorder="1" applyAlignment="1">
      <alignment vertical="center" shrinkToFit="1"/>
    </xf>
    <xf numFmtId="0" fontId="1" fillId="0" borderId="0" xfId="5" applyBorder="1">
      <alignment vertical="center"/>
    </xf>
    <xf numFmtId="0" fontId="10" fillId="2" borderId="2" xfId="5" applyFont="1" applyFill="1" applyBorder="1" applyAlignment="1">
      <alignment horizontal="center" vertical="center" shrinkToFit="1"/>
    </xf>
    <xf numFmtId="0" fontId="10" fillId="0" borderId="0" xfId="5" applyFont="1" applyFill="1" applyBorder="1" applyAlignment="1">
      <alignment horizontal="center" vertical="center" shrinkToFit="1"/>
    </xf>
    <xf numFmtId="0" fontId="34" fillId="21" borderId="2" xfId="5" applyFont="1" applyFill="1" applyBorder="1" applyAlignment="1">
      <alignment horizontal="center" vertical="center" shrinkToFit="1"/>
    </xf>
    <xf numFmtId="6" fontId="34" fillId="21" borderId="2" xfId="11" applyFont="1" applyFill="1" applyBorder="1" applyAlignment="1">
      <alignment horizontal="center" vertical="center" shrinkToFit="1"/>
    </xf>
    <xf numFmtId="0" fontId="62" fillId="0" borderId="0" xfId="5" applyFont="1" applyFill="1" applyBorder="1" applyAlignment="1">
      <alignment horizontal="right" vertical="center" shrinkToFit="1"/>
    </xf>
    <xf numFmtId="0" fontId="34" fillId="0" borderId="0" xfId="5" applyFont="1" applyFill="1" applyBorder="1" applyAlignment="1">
      <alignment horizontal="center" vertical="center" shrinkToFit="1"/>
    </xf>
    <xf numFmtId="6" fontId="63" fillId="0" borderId="0" xfId="11" applyFont="1" applyFill="1" applyBorder="1" applyAlignment="1">
      <alignment horizontal="right" vertical="center" shrinkToFit="1"/>
    </xf>
    <xf numFmtId="0" fontId="1" fillId="0" borderId="0" xfId="5" applyFill="1">
      <alignment vertical="center"/>
    </xf>
    <xf numFmtId="0" fontId="10" fillId="0" borderId="2" xfId="5" applyFont="1" applyBorder="1" applyAlignment="1">
      <alignment horizontal="center" vertical="center"/>
    </xf>
    <xf numFmtId="0" fontId="1" fillId="22" borderId="2" xfId="5" applyFill="1" applyBorder="1" applyAlignment="1">
      <alignment horizontal="center" vertical="center"/>
    </xf>
    <xf numFmtId="0" fontId="1" fillId="0" borderId="0" xfId="5" applyFill="1" applyBorder="1">
      <alignment vertical="center"/>
    </xf>
    <xf numFmtId="0" fontId="10" fillId="0" borderId="0" xfId="5" applyFont="1" applyFill="1" applyBorder="1" applyAlignment="1">
      <alignment vertical="center" shrinkToFit="1"/>
    </xf>
    <xf numFmtId="0" fontId="1" fillId="0" borderId="0" xfId="5" applyBorder="1" applyAlignment="1">
      <alignment vertical="center"/>
    </xf>
    <xf numFmtId="0" fontId="59" fillId="23" borderId="2" xfId="5" applyFont="1" applyFill="1" applyBorder="1" applyAlignment="1">
      <alignment horizontal="right" vertical="center" shrinkToFit="1"/>
    </xf>
    <xf numFmtId="6" fontId="60" fillId="23" borderId="2" xfId="5" applyNumberFormat="1" applyFont="1" applyFill="1" applyBorder="1" applyAlignment="1">
      <alignment horizontal="center" vertical="center" shrinkToFit="1"/>
    </xf>
    <xf numFmtId="0" fontId="12" fillId="4" borderId="61" xfId="1" applyFont="1" applyFill="1" applyBorder="1" applyAlignment="1">
      <alignment horizontal="center" vertical="center" shrinkToFit="1"/>
    </xf>
    <xf numFmtId="0" fontId="12" fillId="4" borderId="80" xfId="1" applyFont="1" applyFill="1" applyBorder="1" applyAlignment="1">
      <alignment horizontal="center" vertical="center" shrinkToFit="1"/>
    </xf>
    <xf numFmtId="0" fontId="1" fillId="0" borderId="2" xfId="5" applyFill="1" applyBorder="1" applyAlignment="1">
      <alignment horizontal="center" vertical="center"/>
    </xf>
    <xf numFmtId="0" fontId="0" fillId="22" borderId="2" xfId="5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50" fillId="0" borderId="18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44" xfId="0" applyFont="1" applyBorder="1" applyAlignment="1">
      <alignment vertical="center" shrinkToFit="1"/>
    </xf>
    <xf numFmtId="0" fontId="3" fillId="0" borderId="93" xfId="0" applyFont="1" applyBorder="1" applyAlignment="1">
      <alignment horizontal="center" vertical="center"/>
    </xf>
    <xf numFmtId="0" fontId="59" fillId="0" borderId="0" xfId="5" applyFont="1" applyFill="1" applyAlignment="1">
      <alignment horizontal="left" vertical="center" shrinkToFit="1"/>
    </xf>
    <xf numFmtId="6" fontId="59" fillId="0" borderId="37" xfId="11" applyFont="1" applyBorder="1" applyAlignment="1">
      <alignment horizontal="center" vertical="center"/>
    </xf>
    <xf numFmtId="6" fontId="0" fillId="0" borderId="37" xfId="11" applyFont="1" applyBorder="1">
      <alignment vertical="center"/>
    </xf>
    <xf numFmtId="0" fontId="1" fillId="0" borderId="38" xfId="5" applyBorder="1">
      <alignment vertical="center"/>
    </xf>
    <xf numFmtId="0" fontId="59" fillId="0" borderId="0" xfId="5" applyFont="1" applyBorder="1" applyAlignment="1">
      <alignment horizontal="center" vertical="center" shrinkToFit="1"/>
    </xf>
    <xf numFmtId="6" fontId="59" fillId="0" borderId="0" xfId="11" applyFont="1" applyBorder="1" applyAlignment="1">
      <alignment horizontal="center" vertical="center"/>
    </xf>
    <xf numFmtId="6" fontId="0" fillId="0" borderId="0" xfId="11" applyFont="1" applyBorder="1">
      <alignment vertical="center"/>
    </xf>
    <xf numFmtId="0" fontId="0" fillId="24" borderId="32" xfId="0" applyFill="1" applyBorder="1" applyAlignment="1">
      <alignment horizontal="center" vertical="center" shrinkToFit="1"/>
    </xf>
    <xf numFmtId="0" fontId="0" fillId="25" borderId="32" xfId="0" applyFill="1" applyBorder="1" applyAlignment="1">
      <alignment horizontal="center" vertical="center"/>
    </xf>
    <xf numFmtId="0" fontId="22" fillId="25" borderId="2" xfId="9" applyFill="1" applyBorder="1" applyAlignment="1">
      <alignment horizontal="center" vertical="center"/>
    </xf>
    <xf numFmtId="179" fontId="3" fillId="8" borderId="25" xfId="0" applyNumberFormat="1" applyFont="1" applyFill="1" applyBorder="1" applyAlignment="1">
      <alignment horizontal="center" vertical="center"/>
    </xf>
    <xf numFmtId="179" fontId="3" fillId="8" borderId="98" xfId="0" applyNumberFormat="1" applyFont="1" applyFill="1" applyBorder="1" applyAlignment="1">
      <alignment horizontal="center" vertical="center"/>
    </xf>
    <xf numFmtId="179" fontId="3" fillId="8" borderId="94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79" fontId="3" fillId="8" borderId="39" xfId="0" applyNumberFormat="1" applyFont="1" applyFill="1" applyBorder="1" applyAlignment="1">
      <alignment horizontal="center" vertical="center"/>
    </xf>
    <xf numFmtId="180" fontId="3" fillId="14" borderId="2" xfId="0" applyNumberFormat="1" applyFont="1" applyFill="1" applyBorder="1" applyAlignment="1">
      <alignment vertical="center" shrinkToFit="1"/>
    </xf>
    <xf numFmtId="0" fontId="3" fillId="14" borderId="2" xfId="0" applyFont="1" applyFill="1" applyBorder="1">
      <alignment vertical="center"/>
    </xf>
    <xf numFmtId="0" fontId="3" fillId="14" borderId="2" xfId="0" applyFont="1" applyFill="1" applyBorder="1" applyAlignment="1">
      <alignment horizontal="center" vertical="center" shrinkToFit="1"/>
    </xf>
    <xf numFmtId="0" fontId="65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6" borderId="32" xfId="0" applyFont="1" applyFill="1" applyBorder="1">
      <alignment vertical="center"/>
    </xf>
    <xf numFmtId="0" fontId="3" fillId="26" borderId="38" xfId="0" applyFont="1" applyFill="1" applyBorder="1">
      <alignment vertical="center"/>
    </xf>
    <xf numFmtId="0" fontId="3" fillId="26" borderId="74" xfId="0" applyFont="1" applyFill="1" applyBorder="1" applyAlignment="1">
      <alignment horizontal="center" vertical="center"/>
    </xf>
    <xf numFmtId="0" fontId="3" fillId="26" borderId="61" xfId="0" applyFont="1" applyFill="1" applyBorder="1" applyAlignment="1">
      <alignment horizontal="center" vertical="center" shrinkToFit="1"/>
    </xf>
    <xf numFmtId="0" fontId="3" fillId="26" borderId="61" xfId="0" applyFont="1" applyFill="1" applyBorder="1" applyAlignment="1">
      <alignment horizontal="center" vertical="center"/>
    </xf>
    <xf numFmtId="0" fontId="3" fillId="26" borderId="97" xfId="0" applyFont="1" applyFill="1" applyBorder="1" applyAlignment="1">
      <alignment horizontal="center" vertical="center"/>
    </xf>
    <xf numFmtId="0" fontId="3" fillId="26" borderId="88" xfId="0" applyFont="1" applyFill="1" applyBorder="1" applyAlignment="1">
      <alignment horizontal="center" vertical="center"/>
    </xf>
    <xf numFmtId="0" fontId="1" fillId="17" borderId="49" xfId="4" applyFont="1" applyFill="1" applyBorder="1" applyAlignment="1">
      <alignment horizontal="center" vertical="center"/>
    </xf>
    <xf numFmtId="0" fontId="1" fillId="17" borderId="52" xfId="4" applyFont="1" applyFill="1" applyBorder="1" applyAlignment="1">
      <alignment horizontal="center" vertical="center" shrinkToFit="1"/>
    </xf>
    <xf numFmtId="0" fontId="1" fillId="5" borderId="49" xfId="4" applyFont="1" applyFill="1" applyBorder="1" applyAlignment="1">
      <alignment horizontal="center" vertical="center"/>
    </xf>
    <xf numFmtId="0" fontId="1" fillId="5" borderId="52" xfId="4" applyFont="1" applyFill="1" applyBorder="1" applyAlignment="1">
      <alignment horizontal="center" vertical="center" shrinkToFit="1"/>
    </xf>
    <xf numFmtId="0" fontId="1" fillId="14" borderId="59" xfId="4" applyFont="1" applyFill="1" applyBorder="1" applyAlignment="1">
      <alignment horizontal="center" vertical="center" shrinkToFit="1"/>
    </xf>
    <xf numFmtId="0" fontId="1" fillId="14" borderId="6" xfId="4" applyFont="1" applyFill="1" applyBorder="1" applyAlignment="1">
      <alignment horizontal="center" vertical="center" shrinkToFit="1"/>
    </xf>
    <xf numFmtId="0" fontId="1" fillId="14" borderId="103" xfId="4" applyFont="1" applyFill="1" applyBorder="1" applyAlignment="1">
      <alignment horizontal="center" vertical="center" shrinkToFit="1"/>
    </xf>
    <xf numFmtId="0" fontId="1" fillId="14" borderId="15" xfId="4" applyFont="1" applyFill="1" applyBorder="1" applyAlignment="1">
      <alignment horizontal="center" vertical="center" shrinkToFit="1"/>
    </xf>
    <xf numFmtId="0" fontId="1" fillId="14" borderId="21" xfId="4" applyFont="1" applyFill="1" applyBorder="1" applyAlignment="1">
      <alignment horizontal="center" vertical="center" shrinkToFit="1"/>
    </xf>
    <xf numFmtId="0" fontId="1" fillId="14" borderId="47" xfId="4" applyFont="1" applyFill="1" applyBorder="1" applyAlignment="1">
      <alignment horizontal="center" vertical="center" shrinkToFit="1"/>
    </xf>
    <xf numFmtId="0" fontId="1" fillId="14" borderId="10" xfId="4" applyFont="1" applyFill="1" applyBorder="1" applyAlignment="1">
      <alignment horizontal="center" vertical="center" shrinkToFit="1"/>
    </xf>
    <xf numFmtId="0" fontId="1" fillId="14" borderId="40" xfId="4" applyFont="1" applyFill="1" applyBorder="1" applyAlignment="1">
      <alignment horizontal="center" vertical="center" shrinkToFit="1"/>
    </xf>
    <xf numFmtId="178" fontId="1" fillId="14" borderId="40" xfId="4" applyNumberFormat="1" applyFont="1" applyFill="1" applyBorder="1" applyAlignment="1">
      <alignment horizontal="center" vertical="center" shrinkToFit="1"/>
    </xf>
    <xf numFmtId="176" fontId="1" fillId="14" borderId="40" xfId="4" applyNumberFormat="1" applyFont="1" applyFill="1" applyBorder="1" applyAlignment="1">
      <alignment horizontal="center" vertical="center" shrinkToFit="1"/>
    </xf>
    <xf numFmtId="176" fontId="1" fillId="14" borderId="5" xfId="4" applyNumberFormat="1" applyFont="1" applyFill="1" applyBorder="1" applyAlignment="1">
      <alignment horizontal="center" vertical="center" shrinkToFit="1"/>
    </xf>
    <xf numFmtId="0" fontId="1" fillId="14" borderId="55" xfId="4" applyFont="1" applyFill="1" applyBorder="1" applyAlignment="1">
      <alignment horizontal="center" vertical="center" shrinkToFit="1"/>
    </xf>
    <xf numFmtId="0" fontId="1" fillId="14" borderId="10" xfId="4" applyFont="1" applyFill="1" applyBorder="1" applyAlignment="1">
      <alignment vertical="center"/>
    </xf>
    <xf numFmtId="0" fontId="1" fillId="14" borderId="11" xfId="4" applyFont="1" applyFill="1" applyBorder="1" applyAlignment="1">
      <alignment vertical="center"/>
    </xf>
    <xf numFmtId="0" fontId="12" fillId="0" borderId="62" xfId="4" applyFont="1" applyFill="1" applyBorder="1" applyAlignment="1">
      <alignment horizontal="center" vertical="center" shrinkToFit="1"/>
    </xf>
    <xf numFmtId="0" fontId="12" fillId="0" borderId="63" xfId="4" applyFont="1" applyFill="1" applyBorder="1" applyAlignment="1">
      <alignment horizontal="center" vertical="center" shrinkToFit="1"/>
    </xf>
    <xf numFmtId="0" fontId="12" fillId="0" borderId="80" xfId="4" applyFont="1" applyFill="1" applyBorder="1" applyAlignment="1">
      <alignment horizontal="center" vertical="center" shrinkToFit="1"/>
    </xf>
    <xf numFmtId="0" fontId="12" fillId="0" borderId="108" xfId="4" applyFont="1" applyFill="1" applyBorder="1" applyAlignment="1">
      <alignment horizontal="center" vertical="center" shrinkToFit="1"/>
    </xf>
    <xf numFmtId="0" fontId="12" fillId="0" borderId="40" xfId="4" applyFont="1" applyFill="1" applyBorder="1" applyAlignment="1">
      <alignment horizontal="center" vertical="center" shrinkToFit="1"/>
    </xf>
    <xf numFmtId="178" fontId="12" fillId="0" borderId="40" xfId="4" applyNumberFormat="1" applyFont="1" applyFill="1" applyBorder="1" applyAlignment="1">
      <alignment horizontal="center" vertical="center" shrinkToFit="1"/>
    </xf>
    <xf numFmtId="176" fontId="12" fillId="0" borderId="40" xfId="4" applyNumberFormat="1" applyFont="1" applyFill="1" applyBorder="1" applyAlignment="1">
      <alignment horizontal="center" vertical="center" shrinkToFit="1"/>
    </xf>
    <xf numFmtId="176" fontId="12" fillId="0" borderId="5" xfId="4" applyNumberFormat="1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horizontal="center" vertical="center" shrinkToFit="1"/>
    </xf>
    <xf numFmtId="176" fontId="12" fillId="0" borderId="40" xfId="1" applyNumberFormat="1" applyFont="1" applyFill="1" applyBorder="1" applyAlignment="1">
      <alignment horizontal="center" vertical="center" shrinkToFit="1"/>
    </xf>
    <xf numFmtId="0" fontId="12" fillId="0" borderId="61" xfId="4" applyFont="1" applyFill="1" applyBorder="1" applyAlignment="1">
      <alignment horizontal="center" vertical="center" shrinkToFit="1"/>
    </xf>
    <xf numFmtId="0" fontId="12" fillId="0" borderId="97" xfId="4" applyFont="1" applyFill="1" applyBorder="1" applyAlignment="1">
      <alignment horizontal="center" vertical="center" shrinkToFit="1"/>
    </xf>
    <xf numFmtId="0" fontId="12" fillId="0" borderId="64" xfId="4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7" borderId="31" xfId="0" applyFont="1" applyFill="1" applyBorder="1" applyAlignment="1">
      <alignment vertical="center" shrinkToFit="1"/>
    </xf>
    <xf numFmtId="0" fontId="3" fillId="7" borderId="20" xfId="0" applyFont="1" applyFill="1" applyBorder="1" applyAlignment="1">
      <alignment vertical="center" shrinkToFit="1"/>
    </xf>
    <xf numFmtId="0" fontId="3" fillId="7" borderId="38" xfId="0" applyNumberFormat="1" applyFont="1" applyFill="1" applyBorder="1" applyAlignment="1">
      <alignment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180" fontId="3" fillId="0" borderId="37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0" fontId="3" fillId="27" borderId="32" xfId="0" applyFont="1" applyFill="1" applyBorder="1">
      <alignment vertical="center"/>
    </xf>
    <xf numFmtId="0" fontId="3" fillId="27" borderId="38" xfId="0" applyFont="1" applyFill="1" applyBorder="1">
      <alignment vertical="center"/>
    </xf>
    <xf numFmtId="0" fontId="32" fillId="0" borderId="0" xfId="7" applyFont="1" applyProtection="1">
      <alignment vertical="center"/>
    </xf>
    <xf numFmtId="0" fontId="32" fillId="0" borderId="2" xfId="7" applyFont="1" applyBorder="1" applyAlignment="1" applyProtection="1">
      <alignment horizontal="center" vertical="center" shrinkToFit="1"/>
    </xf>
    <xf numFmtId="0" fontId="32" fillId="0" borderId="2" xfId="7" applyFont="1" applyBorder="1" applyAlignment="1" applyProtection="1">
      <alignment vertical="center" shrinkToFit="1"/>
    </xf>
    <xf numFmtId="0" fontId="32" fillId="0" borderId="2" xfId="7" applyFont="1" applyBorder="1" applyAlignment="1" applyProtection="1">
      <alignment horizontal="center" vertical="center"/>
    </xf>
    <xf numFmtId="0" fontId="32" fillId="14" borderId="2" xfId="7" applyFont="1" applyFill="1" applyBorder="1" applyAlignment="1" applyProtection="1">
      <alignment horizontal="center" vertical="center" shrinkToFit="1"/>
    </xf>
    <xf numFmtId="0" fontId="32" fillId="14" borderId="32" xfId="7" applyFont="1" applyFill="1" applyBorder="1" applyAlignment="1" applyProtection="1">
      <alignment vertical="center" shrinkToFit="1"/>
    </xf>
    <xf numFmtId="0" fontId="32" fillId="14" borderId="38" xfId="7" applyFont="1" applyFill="1" applyBorder="1" applyAlignment="1" applyProtection="1">
      <alignment vertical="center" shrinkToFit="1"/>
    </xf>
    <xf numFmtId="6" fontId="32" fillId="14" borderId="2" xfId="10" applyNumberFormat="1" applyFont="1" applyFill="1" applyBorder="1" applyAlignment="1" applyProtection="1">
      <alignment horizontal="center" vertical="center" shrinkToFit="1"/>
    </xf>
    <xf numFmtId="0" fontId="31" fillId="0" borderId="0" xfId="7" applyFont="1" applyProtection="1">
      <alignment vertical="center"/>
    </xf>
    <xf numFmtId="0" fontId="31" fillId="0" borderId="0" xfId="7" applyFont="1" applyAlignment="1" applyProtection="1">
      <alignment horizontal="right" vertical="center"/>
    </xf>
    <xf numFmtId="0" fontId="31" fillId="0" borderId="2" xfId="7" applyFont="1" applyBorder="1" applyAlignment="1" applyProtection="1">
      <alignment horizontal="center" vertical="center"/>
    </xf>
    <xf numFmtId="6" fontId="31" fillId="18" borderId="2" xfId="10" applyNumberFormat="1" applyFont="1" applyFill="1" applyBorder="1" applyAlignment="1" applyProtection="1">
      <alignment horizontal="center" vertical="center"/>
    </xf>
    <xf numFmtId="0" fontId="32" fillId="0" borderId="2" xfId="7" applyFont="1" applyBorder="1" applyProtection="1">
      <alignment vertical="center"/>
    </xf>
    <xf numFmtId="38" fontId="32" fillId="14" borderId="2" xfId="10" applyFont="1" applyFill="1" applyBorder="1" applyAlignment="1" applyProtection="1">
      <alignment horizontal="center" vertical="center" shrinkToFit="1"/>
    </xf>
    <xf numFmtId="38" fontId="31" fillId="14" borderId="2" xfId="10" applyFont="1" applyFill="1" applyBorder="1" applyProtection="1">
      <alignment vertical="center"/>
    </xf>
    <xf numFmtId="6" fontId="31" fillId="11" borderId="2" xfId="10" applyNumberFormat="1" applyFont="1" applyFill="1" applyBorder="1" applyAlignment="1" applyProtection="1">
      <alignment horizontal="center" vertical="center"/>
    </xf>
    <xf numFmtId="0" fontId="31" fillId="0" borderId="2" xfId="7" applyFont="1" applyBorder="1" applyAlignment="1" applyProtection="1">
      <alignment horizontal="center" vertical="center" shrinkToFit="1"/>
    </xf>
    <xf numFmtId="0" fontId="67" fillId="0" borderId="0" xfId="0" applyFont="1">
      <alignment vertical="center"/>
    </xf>
    <xf numFmtId="0" fontId="68" fillId="0" borderId="13" xfId="9" applyFont="1" applyFill="1" applyBorder="1" applyAlignment="1">
      <alignment horizontal="center" vertical="center"/>
    </xf>
    <xf numFmtId="0" fontId="71" fillId="0" borderId="0" xfId="0" applyFont="1" applyFill="1" applyAlignment="1">
      <alignment horizontal="left" vertical="center" wrapText="1"/>
    </xf>
    <xf numFmtId="0" fontId="72" fillId="0" borderId="0" xfId="0" applyFont="1" applyFill="1" applyAlignment="1">
      <alignment vertical="center" wrapText="1"/>
    </xf>
    <xf numFmtId="0" fontId="73" fillId="0" borderId="0" xfId="0" applyFont="1" applyAlignment="1">
      <alignment vertical="center" shrinkToFit="1"/>
    </xf>
    <xf numFmtId="0" fontId="74" fillId="0" borderId="0" xfId="0" applyFont="1" applyAlignment="1">
      <alignment vertical="center" shrinkToFit="1"/>
    </xf>
    <xf numFmtId="0" fontId="73" fillId="0" borderId="2" xfId="0" applyFont="1" applyFill="1" applyBorder="1" applyAlignment="1">
      <alignment horizontal="center" vertical="center" shrinkToFit="1"/>
    </xf>
    <xf numFmtId="0" fontId="73" fillId="0" borderId="4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3" fillId="0" borderId="2" xfId="0" applyFont="1" applyFill="1" applyBorder="1" applyAlignment="1">
      <alignment horizontal="center" vertical="center" shrinkToFit="1"/>
    </xf>
    <xf numFmtId="0" fontId="1" fillId="0" borderId="37" xfId="4" applyFont="1" applyFill="1" applyBorder="1" applyAlignment="1">
      <alignment horizontal="center" vertical="center" shrinkToFit="1"/>
    </xf>
    <xf numFmtId="0" fontId="1" fillId="0" borderId="32" xfId="4" applyFont="1" applyFill="1" applyBorder="1" applyAlignment="1">
      <alignment horizontal="center" vertical="center" shrinkToFit="1"/>
    </xf>
    <xf numFmtId="0" fontId="72" fillId="0" borderId="0" xfId="0" applyFont="1">
      <alignment vertical="center"/>
    </xf>
    <xf numFmtId="0" fontId="72" fillId="0" borderId="0" xfId="0" applyFont="1" applyAlignment="1">
      <alignment vertical="center" shrinkToFit="1"/>
    </xf>
    <xf numFmtId="0" fontId="50" fillId="7" borderId="2" xfId="0" applyFont="1" applyFill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center" vertical="center" shrinkToFit="1"/>
    </xf>
    <xf numFmtId="179" fontId="3" fillId="0" borderId="11" xfId="0" applyNumberFormat="1" applyFont="1" applyBorder="1" applyAlignment="1">
      <alignment horizontal="center" vertical="center" shrinkToFit="1"/>
    </xf>
    <xf numFmtId="0" fontId="1" fillId="14" borderId="59" xfId="4" applyFill="1" applyBorder="1" applyAlignment="1">
      <alignment horizontal="center" vertical="center" shrinkToFit="1"/>
    </xf>
    <xf numFmtId="0" fontId="1" fillId="14" borderId="47" xfId="4" applyFill="1" applyBorder="1" applyAlignment="1">
      <alignment horizontal="center" vertical="center" shrinkToFit="1"/>
    </xf>
    <xf numFmtId="0" fontId="1" fillId="14" borderId="40" xfId="4" applyFill="1" applyBorder="1" applyAlignment="1">
      <alignment horizontal="center" vertical="center" shrinkToFit="1"/>
    </xf>
    <xf numFmtId="178" fontId="1" fillId="14" borderId="40" xfId="4" applyNumberFormat="1" applyFill="1" applyBorder="1" applyAlignment="1">
      <alignment horizontal="center" vertical="center" shrinkToFit="1"/>
    </xf>
    <xf numFmtId="176" fontId="1" fillId="14" borderId="40" xfId="4" applyNumberFormat="1" applyFill="1" applyBorder="1" applyAlignment="1">
      <alignment horizontal="center" vertical="center" shrinkToFit="1"/>
    </xf>
    <xf numFmtId="176" fontId="1" fillId="14" borderId="5" xfId="4" applyNumberFormat="1" applyFill="1" applyBorder="1" applyAlignment="1">
      <alignment horizontal="center" vertical="center" shrinkToFit="1"/>
    </xf>
    <xf numFmtId="0" fontId="76" fillId="0" borderId="0" xfId="4" applyFont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178" fontId="1" fillId="0" borderId="0" xfId="4" applyNumberFormat="1" applyAlignment="1">
      <alignment horizontal="center" vertical="center" shrinkToFit="1"/>
    </xf>
    <xf numFmtId="176" fontId="1" fillId="0" borderId="0" xfId="4" applyNumberFormat="1" applyAlignment="1">
      <alignment horizontal="center" vertical="center" shrinkToFit="1"/>
    </xf>
    <xf numFmtId="0" fontId="77" fillId="0" borderId="0" xfId="4" applyFont="1" applyAlignment="1">
      <alignment horizontal="center" vertical="center" shrinkToFit="1"/>
    </xf>
    <xf numFmtId="0" fontId="1" fillId="0" borderId="37" xfId="4" applyFont="1" applyFill="1" applyBorder="1" applyAlignment="1">
      <alignment horizontal="center" vertical="center" shrinkToFit="1"/>
    </xf>
    <xf numFmtId="0" fontId="77" fillId="0" borderId="0" xfId="4" applyFont="1" applyFill="1" applyBorder="1" applyAlignment="1">
      <alignment vertical="center"/>
    </xf>
    <xf numFmtId="0" fontId="77" fillId="0" borderId="0" xfId="4" applyFont="1" applyFill="1" applyBorder="1" applyAlignment="1">
      <alignment horizontal="center" vertical="center"/>
    </xf>
    <xf numFmtId="0" fontId="77" fillId="0" borderId="0" xfId="4" applyFont="1" applyFill="1" applyBorder="1" applyAlignment="1">
      <alignment horizontal="center" vertical="center" shrinkToFit="1"/>
    </xf>
    <xf numFmtId="176" fontId="44" fillId="0" borderId="86" xfId="4" applyNumberFormat="1" applyFont="1" applyFill="1" applyBorder="1" applyAlignment="1">
      <alignment horizontal="center" vertical="center" shrinkToFit="1"/>
    </xf>
    <xf numFmtId="176" fontId="1" fillId="14" borderId="110" xfId="4" applyNumberFormat="1" applyFill="1" applyBorder="1" applyAlignment="1">
      <alignment horizontal="center" vertical="center" shrinkToFit="1"/>
    </xf>
    <xf numFmtId="0" fontId="76" fillId="0" borderId="0" xfId="4" applyFont="1" applyFill="1" applyBorder="1" applyAlignment="1">
      <alignment horizontal="center" vertical="center"/>
    </xf>
    <xf numFmtId="0" fontId="76" fillId="0" borderId="0" xfId="4" applyFont="1" applyFill="1" applyBorder="1" applyAlignment="1">
      <alignment horizontal="center" vertical="center" shrinkToFit="1"/>
    </xf>
    <xf numFmtId="0" fontId="76" fillId="0" borderId="0" xfId="4" applyFont="1" applyFill="1" applyBorder="1" applyAlignment="1">
      <alignment vertical="center"/>
    </xf>
    <xf numFmtId="0" fontId="32" fillId="0" borderId="2" xfId="7" applyFont="1" applyBorder="1" applyAlignment="1">
      <alignment horizontal="center" vertical="center" shrinkToFit="1"/>
    </xf>
    <xf numFmtId="182" fontId="32" fillId="14" borderId="2" xfId="10" applyNumberFormat="1" applyFont="1" applyFill="1" applyBorder="1" applyAlignment="1" applyProtection="1">
      <alignment horizontal="center" vertical="center" shrinkToFit="1"/>
    </xf>
    <xf numFmtId="0" fontId="31" fillId="0" borderId="2" xfId="7" applyFont="1" applyBorder="1" applyAlignment="1">
      <alignment horizontal="center" vertical="center" shrinkToFit="1"/>
    </xf>
    <xf numFmtId="0" fontId="31" fillId="0" borderId="0" xfId="7" applyFont="1">
      <alignment vertical="center"/>
    </xf>
    <xf numFmtId="0" fontId="5" fillId="14" borderId="84" xfId="10" applyNumberFormat="1" applyFont="1" applyFill="1" applyBorder="1" applyAlignment="1" applyProtection="1">
      <alignment horizontal="center" vertical="center" shrinkToFit="1"/>
    </xf>
    <xf numFmtId="0" fontId="32" fillId="14" borderId="84" xfId="7" applyFont="1" applyFill="1" applyBorder="1" applyAlignment="1" applyProtection="1">
      <alignment horizontal="center" vertical="center"/>
    </xf>
    <xf numFmtId="0" fontId="3" fillId="8" borderId="123" xfId="0" applyFont="1" applyFill="1" applyBorder="1" applyAlignment="1">
      <alignment horizontal="center" vertical="center"/>
    </xf>
    <xf numFmtId="0" fontId="3" fillId="8" borderId="86" xfId="0" applyFont="1" applyFill="1" applyBorder="1" applyAlignment="1">
      <alignment horizontal="center" vertical="center"/>
    </xf>
    <xf numFmtId="0" fontId="22" fillId="9" borderId="37" xfId="9" applyFill="1" applyBorder="1" applyAlignment="1">
      <alignment horizontal="left" vertical="center"/>
    </xf>
    <xf numFmtId="0" fontId="22" fillId="9" borderId="38" xfId="9" applyFill="1" applyBorder="1" applyAlignment="1">
      <alignment horizontal="left" vertical="center"/>
    </xf>
    <xf numFmtId="0" fontId="22" fillId="9" borderId="37" xfId="9" applyFill="1" applyBorder="1">
      <alignment vertical="center"/>
    </xf>
    <xf numFmtId="0" fontId="22" fillId="9" borderId="38" xfId="9" applyFill="1" applyBorder="1">
      <alignment vertical="center"/>
    </xf>
    <xf numFmtId="0" fontId="28" fillId="16" borderId="32" xfId="0" applyFont="1" applyFill="1" applyBorder="1" applyAlignment="1">
      <alignment horizontal="left" vertical="center" shrinkToFit="1"/>
    </xf>
    <xf numFmtId="0" fontId="28" fillId="16" borderId="37" xfId="0" applyFont="1" applyFill="1" applyBorder="1" applyAlignment="1">
      <alignment horizontal="left" vertical="center" shrinkToFit="1"/>
    </xf>
    <xf numFmtId="0" fontId="28" fillId="16" borderId="38" xfId="0" applyFont="1" applyFill="1" applyBorder="1" applyAlignment="1">
      <alignment horizontal="left" vertical="center" shrinkToFit="1"/>
    </xf>
    <xf numFmtId="0" fontId="22" fillId="11" borderId="37" xfId="9" applyFill="1" applyBorder="1" applyAlignment="1">
      <alignment horizontal="left" vertical="center"/>
    </xf>
    <xf numFmtId="0" fontId="22" fillId="11" borderId="38" xfId="9" applyFill="1" applyBorder="1" applyAlignment="1">
      <alignment horizontal="left" vertical="center"/>
    </xf>
    <xf numFmtId="0" fontId="22" fillId="15" borderId="37" xfId="9" applyFill="1" applyBorder="1" applyAlignment="1">
      <alignment horizontal="left" vertical="center"/>
    </xf>
    <xf numFmtId="0" fontId="22" fillId="15" borderId="38" xfId="9" applyFill="1" applyBorder="1" applyAlignment="1">
      <alignment horizontal="left" vertical="center"/>
    </xf>
    <xf numFmtId="0" fontId="22" fillId="15" borderId="2" xfId="9" applyFill="1" applyBorder="1" applyAlignment="1">
      <alignment horizontal="center" vertical="center"/>
    </xf>
    <xf numFmtId="0" fontId="0" fillId="12" borderId="37" xfId="0" applyFill="1" applyBorder="1">
      <alignment vertical="center"/>
    </xf>
    <xf numFmtId="0" fontId="0" fillId="12" borderId="38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38" xfId="0" applyFill="1" applyBorder="1">
      <alignment vertical="center"/>
    </xf>
    <xf numFmtId="0" fontId="22" fillId="9" borderId="37" xfId="9" applyFill="1" applyBorder="1" applyAlignment="1">
      <alignment horizontal="left" vertical="center" shrinkToFit="1"/>
    </xf>
    <xf numFmtId="0" fontId="22" fillId="9" borderId="38" xfId="9" applyFill="1" applyBorder="1" applyAlignment="1">
      <alignment horizontal="left" vertical="center" shrinkToFit="1"/>
    </xf>
    <xf numFmtId="0" fontId="22" fillId="12" borderId="37" xfId="9" applyFill="1" applyBorder="1" applyAlignment="1">
      <alignment horizontal="left" vertical="center"/>
    </xf>
    <xf numFmtId="0" fontId="22" fillId="12" borderId="38" xfId="9" applyFill="1" applyBorder="1" applyAlignment="1">
      <alignment horizontal="left" vertical="center"/>
    </xf>
    <xf numFmtId="0" fontId="22" fillId="24" borderId="37" xfId="9" applyFill="1" applyBorder="1" applyAlignment="1">
      <alignment horizontal="left" vertical="center"/>
    </xf>
    <xf numFmtId="0" fontId="22" fillId="24" borderId="38" xfId="9" applyFill="1" applyBorder="1" applyAlignment="1">
      <alignment horizontal="left" vertical="center"/>
    </xf>
    <xf numFmtId="0" fontId="22" fillId="25" borderId="37" xfId="9" applyFill="1" applyBorder="1" applyAlignment="1">
      <alignment horizontal="left" vertical="center"/>
    </xf>
    <xf numFmtId="0" fontId="22" fillId="25" borderId="38" xfId="9" applyFill="1" applyBorder="1" applyAlignment="1">
      <alignment horizontal="left" vertical="center"/>
    </xf>
    <xf numFmtId="0" fontId="0" fillId="13" borderId="12" xfId="0" applyFill="1" applyBorder="1" applyAlignment="1">
      <alignment horizontal="center" vertical="top"/>
    </xf>
    <xf numFmtId="0" fontId="0" fillId="13" borderId="4" xfId="0" applyFill="1" applyBorder="1" applyAlignment="1">
      <alignment horizontal="center" vertical="top"/>
    </xf>
    <xf numFmtId="0" fontId="0" fillId="13" borderId="13" xfId="0" applyFill="1" applyBorder="1" applyAlignment="1">
      <alignment horizontal="left" vertical="center"/>
    </xf>
    <xf numFmtId="0" fontId="0" fillId="13" borderId="31" xfId="0" applyFill="1" applyBorder="1" applyAlignment="1">
      <alignment horizontal="left" vertical="center"/>
    </xf>
    <xf numFmtId="0" fontId="22" fillId="24" borderId="2" xfId="9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7" borderId="2" xfId="0" applyNumberFormat="1" applyFont="1" applyFill="1" applyBorder="1" applyAlignment="1">
      <alignment horizontal="center" vertical="center" shrinkToFit="1"/>
    </xf>
    <xf numFmtId="0" fontId="3" fillId="7" borderId="9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3" fillId="8" borderId="9" xfId="0" applyFont="1" applyFill="1" applyBorder="1" applyAlignment="1">
      <alignment horizontal="center" vertical="center" shrinkToFit="1"/>
    </xf>
    <xf numFmtId="0" fontId="3" fillId="8" borderId="10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left" vertical="center" shrinkToFit="1"/>
    </xf>
    <xf numFmtId="0" fontId="3" fillId="7" borderId="13" xfId="0" applyFont="1" applyFill="1" applyBorder="1" applyAlignment="1">
      <alignment horizontal="left" vertical="center" shrinkToFit="1"/>
    </xf>
    <xf numFmtId="0" fontId="3" fillId="7" borderId="4" xfId="0" applyFont="1" applyFill="1" applyBorder="1" applyAlignment="1">
      <alignment horizontal="left" vertical="center" shrinkToFit="1"/>
    </xf>
    <xf numFmtId="0" fontId="3" fillId="7" borderId="0" xfId="0" applyFont="1" applyFill="1" applyBorder="1" applyAlignment="1">
      <alignment horizontal="left" vertical="center" shrinkToFit="1"/>
    </xf>
    <xf numFmtId="0" fontId="3" fillId="7" borderId="32" xfId="0" applyNumberFormat="1" applyFont="1" applyFill="1" applyBorder="1" applyAlignment="1">
      <alignment horizontal="left" vertical="center" shrinkToFit="1"/>
    </xf>
    <xf numFmtId="0" fontId="3" fillId="7" borderId="37" xfId="0" applyNumberFormat="1" applyFont="1" applyFill="1" applyBorder="1" applyAlignment="1">
      <alignment horizontal="left" vertical="center" shrinkToFit="1"/>
    </xf>
    <xf numFmtId="0" fontId="3" fillId="7" borderId="68" xfId="0" applyFont="1" applyFill="1" applyBorder="1" applyAlignment="1">
      <alignment horizontal="center" vertical="center" shrinkToFit="1"/>
    </xf>
    <xf numFmtId="0" fontId="3" fillId="7" borderId="69" xfId="0" applyFont="1" applyFill="1" applyBorder="1" applyAlignment="1">
      <alignment horizontal="center" vertical="center" shrinkToFit="1"/>
    </xf>
    <xf numFmtId="0" fontId="3" fillId="8" borderId="32" xfId="0" applyFont="1" applyFill="1" applyBorder="1" applyAlignment="1">
      <alignment horizontal="center" vertical="center" shrinkToFit="1"/>
    </xf>
    <xf numFmtId="0" fontId="3" fillId="8" borderId="37" xfId="0" applyFont="1" applyFill="1" applyBorder="1" applyAlignment="1">
      <alignment horizontal="center" vertical="center" shrinkToFit="1"/>
    </xf>
    <xf numFmtId="0" fontId="3" fillId="8" borderId="3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vertical="center" shrinkToFit="1"/>
    </xf>
    <xf numFmtId="0" fontId="3" fillId="10" borderId="24" xfId="0" applyFont="1" applyFill="1" applyBorder="1" applyAlignment="1">
      <alignment horizontal="center" vertical="center" shrinkToFit="1"/>
    </xf>
    <xf numFmtId="0" fontId="3" fillId="10" borderId="0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shrinkToFit="1"/>
    </xf>
    <xf numFmtId="0" fontId="3" fillId="19" borderId="32" xfId="0" applyFont="1" applyFill="1" applyBorder="1" applyAlignment="1">
      <alignment horizontal="center" vertical="center" shrinkToFit="1"/>
    </xf>
    <xf numFmtId="0" fontId="3" fillId="19" borderId="37" xfId="0" applyFont="1" applyFill="1" applyBorder="1" applyAlignment="1">
      <alignment horizontal="center" vertical="center" shrinkToFit="1"/>
    </xf>
    <xf numFmtId="0" fontId="3" fillId="19" borderId="38" xfId="0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0" fontId="3" fillId="8" borderId="31" xfId="0" applyFont="1" applyFill="1" applyBorder="1" applyAlignment="1">
      <alignment horizontal="center" vertical="center" shrinkToFit="1"/>
    </xf>
    <xf numFmtId="0" fontId="3" fillId="8" borderId="22" xfId="0" applyFont="1" applyFill="1" applyBorder="1" applyAlignment="1">
      <alignment horizontal="center" vertical="center" shrinkToFit="1"/>
    </xf>
    <xf numFmtId="0" fontId="3" fillId="8" borderId="23" xfId="0" applyFont="1" applyFill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31" xfId="0" applyFont="1" applyFill="1" applyBorder="1" applyAlignment="1">
      <alignment horizontal="center" vertical="center" shrinkToFit="1"/>
    </xf>
    <xf numFmtId="0" fontId="3" fillId="7" borderId="0" xfId="0" applyFont="1" applyFill="1" applyBorder="1" applyAlignment="1">
      <alignment horizontal="center" vertical="center" shrinkToFit="1"/>
    </xf>
    <xf numFmtId="0" fontId="3" fillId="7" borderId="20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22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7" borderId="23" xfId="0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31" xfId="0" applyFont="1" applyBorder="1" applyAlignment="1">
      <alignment horizontal="center" vertical="center" wrapText="1" shrinkToFit="1"/>
    </xf>
    <xf numFmtId="0" fontId="38" fillId="0" borderId="22" xfId="0" applyFont="1" applyBorder="1" applyAlignment="1">
      <alignment horizontal="center" vertical="center" wrapText="1" shrinkToFit="1"/>
    </xf>
    <xf numFmtId="0" fontId="38" fillId="0" borderId="3" xfId="0" applyFont="1" applyBorder="1" applyAlignment="1">
      <alignment horizontal="center" vertical="center" wrapText="1" shrinkToFit="1"/>
    </xf>
    <xf numFmtId="0" fontId="38" fillId="0" borderId="23" xfId="0" applyFont="1" applyBorder="1" applyAlignment="1">
      <alignment horizontal="center" vertical="center" wrapText="1" shrinkToFit="1"/>
    </xf>
    <xf numFmtId="0" fontId="3" fillId="7" borderId="2" xfId="0" applyFont="1" applyFill="1" applyBorder="1" applyAlignment="1">
      <alignment vertical="center" shrinkToFit="1"/>
    </xf>
    <xf numFmtId="0" fontId="3" fillId="7" borderId="9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40" xfId="0" applyFont="1" applyFill="1" applyBorder="1" applyAlignment="1">
      <alignment horizontal="center" vertical="center" shrinkToFit="1"/>
    </xf>
    <xf numFmtId="0" fontId="35" fillId="10" borderId="6" xfId="0" applyFont="1" applyFill="1" applyBorder="1" applyAlignment="1">
      <alignment horizontal="left" vertical="center" shrinkToFit="1"/>
    </xf>
    <xf numFmtId="0" fontId="35" fillId="10" borderId="0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7" borderId="34" xfId="0" applyFont="1" applyFill="1" applyBorder="1" applyAlignment="1">
      <alignment horizontal="center" vertical="center" shrinkToFit="1"/>
    </xf>
    <xf numFmtId="0" fontId="3" fillId="7" borderId="35" xfId="0" applyFont="1" applyFill="1" applyBorder="1" applyAlignment="1">
      <alignment horizontal="center" vertical="center" shrinkToFit="1"/>
    </xf>
    <xf numFmtId="0" fontId="3" fillId="7" borderId="33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wrapText="1" shrinkToFit="1"/>
    </xf>
    <xf numFmtId="0" fontId="38" fillId="0" borderId="20" xfId="0" applyFont="1" applyBorder="1" applyAlignment="1">
      <alignment horizontal="center" vertical="center" wrapText="1" shrinkToFit="1"/>
    </xf>
    <xf numFmtId="0" fontId="38" fillId="0" borderId="6" xfId="0" applyFont="1" applyBorder="1" applyAlignment="1">
      <alignment horizontal="center" vertical="center" wrapText="1" shrinkToFit="1"/>
    </xf>
    <xf numFmtId="0" fontId="38" fillId="0" borderId="21" xfId="0" applyFont="1" applyBorder="1" applyAlignment="1">
      <alignment horizontal="center" vertical="center" wrapText="1" shrinkToFit="1"/>
    </xf>
    <xf numFmtId="0" fontId="3" fillId="7" borderId="41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shrinkToFit="1"/>
    </xf>
    <xf numFmtId="0" fontId="3" fillId="7" borderId="6" xfId="0" applyFont="1" applyFill="1" applyBorder="1" applyAlignment="1">
      <alignment horizontal="center" vertical="center" shrinkToFit="1"/>
    </xf>
    <xf numFmtId="0" fontId="3" fillId="7" borderId="21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0" xfId="0" applyFont="1" applyFill="1" applyBorder="1" applyAlignment="1">
      <alignment horizontal="center" vertical="center" shrinkToFit="1"/>
    </xf>
    <xf numFmtId="0" fontId="3" fillId="8" borderId="20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shrinkToFit="1"/>
    </xf>
    <xf numFmtId="0" fontId="35" fillId="10" borderId="0" xfId="0" applyFont="1" applyFill="1" applyBorder="1" applyAlignment="1">
      <alignment vertical="center" shrinkToFit="1"/>
    </xf>
    <xf numFmtId="0" fontId="52" fillId="9" borderId="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25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8" borderId="6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3" fillId="7" borderId="9" xfId="0" applyFont="1" applyFill="1" applyBorder="1" applyAlignment="1">
      <alignment horizontal="left" vertical="center" shrinkToFit="1"/>
    </xf>
    <xf numFmtId="0" fontId="3" fillId="9" borderId="35" xfId="0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horizontal="center" vertical="center" shrinkToFit="1"/>
    </xf>
    <xf numFmtId="0" fontId="3" fillId="9" borderId="33" xfId="0" applyFont="1" applyFill="1" applyBorder="1" applyAlignment="1">
      <alignment horizontal="center" vertical="center" shrinkToFit="1"/>
    </xf>
    <xf numFmtId="0" fontId="3" fillId="9" borderId="31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7" borderId="32" xfId="0" applyFont="1" applyFill="1" applyBorder="1" applyAlignment="1">
      <alignment horizontal="center" vertical="center" shrinkToFit="1"/>
    </xf>
    <xf numFmtId="0" fontId="3" fillId="7" borderId="37" xfId="0" applyFont="1" applyFill="1" applyBorder="1" applyAlignment="1">
      <alignment horizontal="center" vertical="center" shrinkToFit="1"/>
    </xf>
    <xf numFmtId="0" fontId="3" fillId="7" borderId="38" xfId="0" applyFont="1" applyFill="1" applyBorder="1" applyAlignment="1">
      <alignment horizontal="center" vertical="center" shrinkToFit="1"/>
    </xf>
    <xf numFmtId="0" fontId="3" fillId="10" borderId="35" xfId="0" applyFont="1" applyFill="1" applyBorder="1" applyAlignment="1">
      <alignment horizontal="center" vertical="center" shrinkToFit="1"/>
    </xf>
    <xf numFmtId="0" fontId="3" fillId="10" borderId="7" xfId="0" applyFont="1" applyFill="1" applyBorder="1" applyAlignment="1">
      <alignment horizontal="center" vertical="center" shrinkToFit="1"/>
    </xf>
    <xf numFmtId="0" fontId="3" fillId="10" borderId="33" xfId="0" applyFont="1" applyFill="1" applyBorder="1" applyAlignment="1">
      <alignment horizontal="center" vertical="center" shrinkToFit="1"/>
    </xf>
    <xf numFmtId="0" fontId="3" fillId="10" borderId="31" xfId="0" applyFont="1" applyFill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3" fillId="10" borderId="12" xfId="0" applyFont="1" applyFill="1" applyBorder="1" applyAlignment="1">
      <alignment horizontal="center" vertical="center" shrinkToFit="1"/>
    </xf>
    <xf numFmtId="0" fontId="3" fillId="7" borderId="36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horizontal="center" vertical="center" shrinkToFit="1"/>
    </xf>
    <xf numFmtId="0" fontId="3" fillId="9" borderId="24" xfId="0" applyFont="1" applyFill="1" applyBorder="1" applyAlignment="1">
      <alignment horizontal="center" vertical="center" shrinkToFit="1"/>
    </xf>
    <xf numFmtId="0" fontId="3" fillId="7" borderId="30" xfId="0" applyFont="1" applyFill="1" applyBorder="1" applyAlignment="1">
      <alignment horizontal="center" vertical="center" shrinkToFit="1"/>
    </xf>
    <xf numFmtId="0" fontId="3" fillId="7" borderId="29" xfId="0" applyFont="1" applyFill="1" applyBorder="1" applyAlignment="1">
      <alignment horizontal="center"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5" fillId="9" borderId="6" xfId="0" applyFont="1" applyFill="1" applyBorder="1" applyAlignment="1">
      <alignment horizontal="left" vertical="center" shrinkToFit="1"/>
    </xf>
    <xf numFmtId="0" fontId="66" fillId="3" borderId="32" xfId="9" applyFont="1" applyFill="1" applyBorder="1" applyAlignment="1">
      <alignment horizontal="center" vertical="center" shrinkToFit="1"/>
    </xf>
    <xf numFmtId="0" fontId="66" fillId="3" borderId="37" xfId="9" applyFont="1" applyFill="1" applyBorder="1" applyAlignment="1">
      <alignment horizontal="center" vertical="center" shrinkToFit="1"/>
    </xf>
    <xf numFmtId="0" fontId="66" fillId="3" borderId="38" xfId="9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7" borderId="32" xfId="0" applyNumberFormat="1" applyFont="1" applyFill="1" applyBorder="1" applyAlignment="1">
      <alignment horizontal="center" vertical="center" shrinkToFit="1"/>
    </xf>
    <xf numFmtId="0" fontId="3" fillId="19" borderId="2" xfId="0" applyFont="1" applyFill="1" applyBorder="1" applyAlignment="1">
      <alignment horizontal="center" vertical="center" shrinkToFit="1"/>
    </xf>
    <xf numFmtId="0" fontId="3" fillId="7" borderId="31" xfId="0" applyFont="1" applyFill="1" applyBorder="1" applyAlignment="1">
      <alignment horizontal="left" vertical="center" shrinkToFit="1"/>
    </xf>
    <xf numFmtId="0" fontId="3" fillId="7" borderId="20" xfId="0" applyFont="1" applyFill="1" applyBorder="1" applyAlignment="1">
      <alignment horizontal="left" vertical="center" shrinkToFit="1"/>
    </xf>
    <xf numFmtId="0" fontId="38" fillId="7" borderId="16" xfId="0" applyFont="1" applyFill="1" applyBorder="1" applyAlignment="1">
      <alignment horizontal="center" vertical="center" shrinkToFit="1"/>
    </xf>
    <xf numFmtId="0" fontId="38" fillId="7" borderId="40" xfId="0" applyFont="1" applyFill="1" applyBorder="1" applyAlignment="1">
      <alignment horizontal="center" vertical="center" shrinkToFit="1"/>
    </xf>
    <xf numFmtId="0" fontId="38" fillId="9" borderId="0" xfId="0" applyFont="1" applyFill="1" applyAlignment="1">
      <alignment horizontal="left" vertical="center" shrinkToFit="1"/>
    </xf>
    <xf numFmtId="0" fontId="38" fillId="9" borderId="0" xfId="0" applyFont="1" applyFill="1" applyAlignment="1">
      <alignment horizontal="left" vertical="top" shrinkToFit="1"/>
    </xf>
    <xf numFmtId="0" fontId="3" fillId="7" borderId="16" xfId="0" applyFont="1" applyFill="1" applyBorder="1" applyAlignment="1">
      <alignment horizontal="center" vertical="center" shrinkToFit="1"/>
    </xf>
    <xf numFmtId="0" fontId="3" fillId="8" borderId="111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3" fillId="0" borderId="1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left" vertical="center" shrinkToFit="1"/>
    </xf>
    <xf numFmtId="0" fontId="56" fillId="9" borderId="0" xfId="0" applyFont="1" applyFill="1" applyAlignment="1">
      <alignment horizontal="left" vertical="center"/>
    </xf>
    <xf numFmtId="0" fontId="53" fillId="10" borderId="0" xfId="0" applyFont="1" applyFill="1" applyBorder="1" applyAlignment="1">
      <alignment vertical="center" shrinkToFit="1"/>
    </xf>
    <xf numFmtId="0" fontId="38" fillId="0" borderId="27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shrinkToFit="1"/>
    </xf>
    <xf numFmtId="0" fontId="38" fillId="0" borderId="17" xfId="0" applyFont="1" applyFill="1" applyBorder="1" applyAlignment="1">
      <alignment horizontal="center" vertical="center" shrinkToFit="1"/>
    </xf>
    <xf numFmtId="0" fontId="38" fillId="0" borderId="18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22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shrinkToFit="1"/>
    </xf>
    <xf numFmtId="0" fontId="38" fillId="0" borderId="34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56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center" shrinkToFit="1"/>
    </xf>
    <xf numFmtId="0" fontId="38" fillId="0" borderId="16" xfId="0" applyFont="1" applyBorder="1" applyAlignment="1">
      <alignment horizontal="center" vertical="center" wrapText="1" shrinkToFit="1"/>
    </xf>
    <xf numFmtId="0" fontId="38" fillId="0" borderId="16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center" vertical="center" shrinkToFit="1"/>
    </xf>
    <xf numFmtId="0" fontId="38" fillId="7" borderId="13" xfId="0" applyFont="1" applyFill="1" applyBorder="1" applyAlignment="1">
      <alignment horizontal="center" vertical="center" shrinkToFit="1"/>
    </xf>
    <xf numFmtId="0" fontId="38" fillId="7" borderId="0" xfId="0" applyFont="1" applyFill="1" applyBorder="1" applyAlignment="1">
      <alignment horizontal="center" vertical="center" shrinkToFit="1"/>
    </xf>
    <xf numFmtId="0" fontId="38" fillId="7" borderId="1" xfId="0" applyFont="1" applyFill="1" applyBorder="1" applyAlignment="1">
      <alignment horizontal="center" vertical="center" shrinkToFit="1"/>
    </xf>
    <xf numFmtId="0" fontId="38" fillId="7" borderId="6" xfId="0" applyFont="1" applyFill="1" applyBorder="1" applyAlignment="1">
      <alignment horizontal="center" vertical="center" shrinkToFit="1"/>
    </xf>
    <xf numFmtId="0" fontId="38" fillId="7" borderId="15" xfId="0" applyFont="1" applyFill="1" applyBorder="1" applyAlignment="1">
      <alignment horizontal="center" vertical="center" shrinkToFit="1"/>
    </xf>
    <xf numFmtId="0" fontId="3" fillId="7" borderId="39" xfId="0" applyFont="1" applyFill="1" applyBorder="1" applyAlignment="1">
      <alignment horizontal="center" vertical="center" shrinkToFit="1"/>
    </xf>
    <xf numFmtId="0" fontId="53" fillId="9" borderId="0" xfId="0" applyFont="1" applyFill="1" applyBorder="1" applyAlignment="1">
      <alignment vertical="center" shrinkToFit="1"/>
    </xf>
    <xf numFmtId="0" fontId="38" fillId="10" borderId="0" xfId="0" applyFont="1" applyFill="1" applyAlignment="1">
      <alignment horizontal="left" vertical="top" shrinkToFit="1"/>
    </xf>
    <xf numFmtId="0" fontId="38" fillId="0" borderId="32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0" fontId="38" fillId="0" borderId="30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10" borderId="0" xfId="0" applyFont="1" applyFill="1" applyAlignment="1">
      <alignment horizontal="left" vertical="center" shrinkToFit="1"/>
    </xf>
    <xf numFmtId="0" fontId="3" fillId="0" borderId="89" xfId="0" applyFont="1" applyFill="1" applyBorder="1" applyAlignment="1">
      <alignment horizontal="center" vertical="center" shrinkToFit="1"/>
    </xf>
    <xf numFmtId="0" fontId="3" fillId="8" borderId="4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0" fontId="3" fillId="7" borderId="5" xfId="0" applyNumberFormat="1" applyFont="1" applyFill="1" applyBorder="1" applyAlignment="1">
      <alignment horizontal="center" vertical="center" shrinkToFit="1"/>
    </xf>
    <xf numFmtId="180" fontId="3" fillId="7" borderId="6" xfId="0" applyNumberFormat="1" applyFont="1" applyFill="1" applyBorder="1" applyAlignment="1">
      <alignment horizontal="center" vertical="center" shrinkToFit="1"/>
    </xf>
    <xf numFmtId="180" fontId="3" fillId="7" borderId="21" xfId="0" applyNumberFormat="1" applyFont="1" applyFill="1" applyBorder="1" applyAlignment="1">
      <alignment horizontal="center" vertical="center" shrinkToFit="1"/>
    </xf>
    <xf numFmtId="177" fontId="3" fillId="7" borderId="5" xfId="0" applyNumberFormat="1" applyFont="1" applyFill="1" applyBorder="1" applyAlignment="1">
      <alignment horizontal="center" vertical="center" shrinkToFit="1"/>
    </xf>
    <xf numFmtId="177" fontId="3" fillId="7" borderId="6" xfId="0" applyNumberFormat="1" applyFont="1" applyFill="1" applyBorder="1" applyAlignment="1">
      <alignment horizontal="center" vertical="center" shrinkToFit="1"/>
    </xf>
    <xf numFmtId="177" fontId="3" fillId="7" borderId="21" xfId="0" applyNumberFormat="1" applyFont="1" applyFill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176" fontId="3" fillId="7" borderId="21" xfId="0" applyNumberFormat="1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7" borderId="7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7" borderId="87" xfId="0" applyFont="1" applyFill="1" applyBorder="1" applyAlignment="1">
      <alignment horizontal="center" vertical="center" shrinkToFit="1"/>
    </xf>
    <xf numFmtId="0" fontId="3" fillId="7" borderId="74" xfId="0" applyFont="1" applyFill="1" applyBorder="1" applyAlignment="1">
      <alignment horizontal="center" vertical="center" shrinkToFit="1"/>
    </xf>
    <xf numFmtId="0" fontId="3" fillId="7" borderId="63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6" fillId="3" borderId="32" xfId="9" applyFont="1" applyFill="1" applyBorder="1" applyAlignment="1">
      <alignment horizontal="center" vertical="center" shrinkToFit="1"/>
    </xf>
    <xf numFmtId="0" fontId="26" fillId="3" borderId="37" xfId="9" applyFont="1" applyFill="1" applyBorder="1" applyAlignment="1">
      <alignment horizontal="center" vertical="center" shrinkToFit="1"/>
    </xf>
    <xf numFmtId="0" fontId="26" fillId="3" borderId="38" xfId="9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7" borderId="80" xfId="0" applyNumberFormat="1" applyFont="1" applyFill="1" applyBorder="1" applyAlignment="1">
      <alignment horizontal="center" vertical="center" shrinkToFit="1"/>
    </xf>
    <xf numFmtId="180" fontId="3" fillId="7" borderId="74" xfId="0" applyNumberFormat="1" applyFont="1" applyFill="1" applyBorder="1" applyAlignment="1">
      <alignment horizontal="center" vertical="center" shrinkToFit="1"/>
    </xf>
    <xf numFmtId="180" fontId="3" fillId="7" borderId="63" xfId="0" applyNumberFormat="1" applyFont="1" applyFill="1" applyBorder="1" applyAlignment="1">
      <alignment horizontal="center" vertical="center" shrinkToFit="1"/>
    </xf>
    <xf numFmtId="0" fontId="73" fillId="0" borderId="2" xfId="0" applyFont="1" applyFill="1" applyBorder="1" applyAlignment="1">
      <alignment horizontal="center" vertical="center" shrinkToFit="1"/>
    </xf>
    <xf numFmtId="0" fontId="68" fillId="3" borderId="12" xfId="9" applyFont="1" applyFill="1" applyBorder="1" applyAlignment="1">
      <alignment horizontal="center" vertical="center"/>
    </xf>
    <xf numFmtId="0" fontId="68" fillId="3" borderId="13" xfId="9" applyFont="1" applyFill="1" applyBorder="1" applyAlignment="1">
      <alignment horizontal="center" vertical="center"/>
    </xf>
    <xf numFmtId="0" fontId="68" fillId="3" borderId="31" xfId="9" applyFont="1" applyFill="1" applyBorder="1" applyAlignment="1">
      <alignment horizontal="center" vertical="center"/>
    </xf>
    <xf numFmtId="0" fontId="72" fillId="6" borderId="0" xfId="0" applyFont="1" applyFill="1" applyAlignment="1">
      <alignment horizontal="center" vertical="center" wrapText="1"/>
    </xf>
    <xf numFmtId="0" fontId="69" fillId="7" borderId="90" xfId="0" applyFont="1" applyFill="1" applyBorder="1" applyAlignment="1">
      <alignment horizontal="left" vertical="top" wrapText="1"/>
    </xf>
    <xf numFmtId="0" fontId="69" fillId="7" borderId="91" xfId="0" applyFont="1" applyFill="1" applyBorder="1" applyAlignment="1">
      <alignment horizontal="left" vertical="top" wrapText="1"/>
    </xf>
    <xf numFmtId="0" fontId="69" fillId="7" borderId="92" xfId="0" applyFont="1" applyFill="1" applyBorder="1" applyAlignment="1">
      <alignment horizontal="left" vertical="top" wrapText="1"/>
    </xf>
    <xf numFmtId="0" fontId="73" fillId="0" borderId="41" xfId="0" applyFont="1" applyFill="1" applyBorder="1" applyAlignment="1">
      <alignment horizontal="center" vertical="center" shrinkToFit="1"/>
    </xf>
    <xf numFmtId="0" fontId="22" fillId="0" borderId="0" xfId="9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101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176" fontId="3" fillId="0" borderId="80" xfId="0" applyNumberFormat="1" applyFont="1" applyFill="1" applyBorder="1" applyAlignment="1">
      <alignment horizontal="center" vertical="center" shrinkToFit="1"/>
    </xf>
    <xf numFmtId="176" fontId="3" fillId="0" borderId="74" xfId="0" applyNumberFormat="1" applyFont="1" applyFill="1" applyBorder="1" applyAlignment="1">
      <alignment horizontal="center" vertical="center" shrinkToFit="1"/>
    </xf>
    <xf numFmtId="176" fontId="3" fillId="0" borderId="63" xfId="0" applyNumberFormat="1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37" xfId="0" applyNumberFormat="1" applyFont="1" applyFill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99" xfId="0" applyFont="1" applyFill="1" applyBorder="1" applyAlignment="1">
      <alignment horizontal="center" vertical="center" shrinkToFit="1"/>
    </xf>
    <xf numFmtId="0" fontId="3" fillId="0" borderId="100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176" fontId="3" fillId="0" borderId="55" xfId="0" applyNumberFormat="1" applyFont="1" applyFill="1" applyBorder="1" applyAlignment="1">
      <alignment horizontal="center" vertical="center" shrinkToFit="1"/>
    </xf>
    <xf numFmtId="176" fontId="3" fillId="0" borderId="56" xfId="0" applyNumberFormat="1" applyFont="1" applyFill="1" applyBorder="1" applyAlignment="1">
      <alignment horizontal="center" vertical="center" shrinkToFit="1"/>
    </xf>
    <xf numFmtId="176" fontId="3" fillId="0" borderId="50" xfId="0" applyNumberFormat="1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/>
    </xf>
    <xf numFmtId="0" fontId="3" fillId="8" borderId="8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11" borderId="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shrinkToFit="1"/>
    </xf>
    <xf numFmtId="179" fontId="36" fillId="0" borderId="0" xfId="0" applyNumberFormat="1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7" fillId="0" borderId="31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43" fillId="3" borderId="32" xfId="9" applyFont="1" applyFill="1" applyBorder="1" applyAlignment="1">
      <alignment horizontal="center" vertical="center"/>
    </xf>
    <xf numFmtId="0" fontId="43" fillId="3" borderId="37" xfId="9" applyFont="1" applyFill="1" applyBorder="1" applyAlignment="1">
      <alignment horizontal="center" vertical="center"/>
    </xf>
    <xf numFmtId="0" fontId="43" fillId="3" borderId="38" xfId="9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0" fontId="41" fillId="0" borderId="0" xfId="0" applyFont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right" vertical="center" shrinkToFit="1"/>
    </xf>
    <xf numFmtId="0" fontId="36" fillId="0" borderId="37" xfId="0" applyFont="1" applyBorder="1" applyAlignment="1">
      <alignment horizontal="right" vertical="center" shrinkToFit="1"/>
    </xf>
    <xf numFmtId="0" fontId="36" fillId="0" borderId="37" xfId="0" applyFont="1" applyBorder="1" applyAlignment="1">
      <alignment horizontal="left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right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shrinkToFit="1"/>
    </xf>
    <xf numFmtId="31" fontId="36" fillId="0" borderId="41" xfId="0" applyNumberFormat="1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12" xfId="0" applyFont="1" applyFill="1" applyBorder="1" applyAlignment="1">
      <alignment horizontal="center" vertical="center" shrinkToFit="1"/>
    </xf>
    <xf numFmtId="0" fontId="36" fillId="0" borderId="13" xfId="0" applyFont="1" applyFill="1" applyBorder="1" applyAlignment="1">
      <alignment horizontal="center" vertical="center" shrinkToFit="1"/>
    </xf>
    <xf numFmtId="0" fontId="36" fillId="0" borderId="31" xfId="0" applyFont="1" applyFill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36" fillId="0" borderId="23" xfId="0" applyFont="1" applyFill="1" applyBorder="1" applyAlignment="1">
      <alignment horizontal="center" vertical="center" shrinkToFit="1"/>
    </xf>
    <xf numFmtId="179" fontId="36" fillId="0" borderId="2" xfId="0" applyNumberFormat="1" applyFont="1" applyBorder="1" applyAlignment="1">
      <alignment horizontal="center" vertical="center" shrinkToFit="1"/>
    </xf>
    <xf numFmtId="0" fontId="36" fillId="0" borderId="41" xfId="0" applyNumberFormat="1" applyFont="1" applyBorder="1" applyAlignment="1">
      <alignment horizontal="center" vertical="center" shrinkToFit="1"/>
    </xf>
    <xf numFmtId="31" fontId="36" fillId="0" borderId="16" xfId="0" applyNumberFormat="1" applyFont="1" applyBorder="1" applyAlignment="1">
      <alignment horizontal="center" vertical="center" shrinkToFit="1"/>
    </xf>
    <xf numFmtId="179" fontId="36" fillId="0" borderId="13" xfId="0" applyNumberFormat="1" applyFont="1" applyBorder="1" applyAlignment="1">
      <alignment horizontal="center" vertical="center" shrinkToFit="1"/>
    </xf>
    <xf numFmtId="0" fontId="36" fillId="0" borderId="0" xfId="0" applyNumberFormat="1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31" fontId="36" fillId="0" borderId="0" xfId="0" applyNumberFormat="1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31" fontId="36" fillId="0" borderId="13" xfId="0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31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115" xfId="0" applyFont="1" applyBorder="1" applyAlignment="1">
      <alignment horizontal="center" vertical="center" shrinkToFit="1"/>
    </xf>
    <xf numFmtId="0" fontId="3" fillId="0" borderId="116" xfId="0" applyFont="1" applyBorder="1" applyAlignment="1">
      <alignment horizontal="center" vertical="center" shrinkToFit="1"/>
    </xf>
    <xf numFmtId="0" fontId="3" fillId="0" borderId="1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3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wrapText="1" shrinkToFit="1"/>
    </xf>
    <xf numFmtId="0" fontId="3" fillId="0" borderId="11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 shrinkToFit="1"/>
    </xf>
    <xf numFmtId="0" fontId="57" fillId="0" borderId="31" xfId="0" applyFont="1" applyBorder="1" applyAlignment="1">
      <alignment horizontal="center" vertical="center" wrapText="1" shrinkToFit="1"/>
    </xf>
    <xf numFmtId="0" fontId="57" fillId="0" borderId="22" xfId="0" applyFont="1" applyBorder="1" applyAlignment="1">
      <alignment horizontal="center" vertical="center" wrapText="1" shrinkToFit="1"/>
    </xf>
    <xf numFmtId="0" fontId="57" fillId="0" borderId="23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181" fontId="3" fillId="0" borderId="32" xfId="0" applyNumberFormat="1" applyFont="1" applyBorder="1" applyAlignment="1">
      <alignment horizontal="center" vertical="center" shrinkToFit="1"/>
    </xf>
    <xf numFmtId="181" fontId="3" fillId="0" borderId="37" xfId="0" applyNumberFormat="1" applyFont="1" applyBorder="1" applyAlignment="1">
      <alignment horizontal="center" vertical="center" shrinkToFit="1"/>
    </xf>
    <xf numFmtId="181" fontId="3" fillId="0" borderId="38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58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57" fillId="0" borderId="2" xfId="0" applyFont="1" applyBorder="1" applyAlignment="1">
      <alignment horizontal="center" vertical="center" wrapText="1" shrinkToFit="1"/>
    </xf>
    <xf numFmtId="0" fontId="57" fillId="0" borderId="13" xfId="0" applyFont="1" applyBorder="1" applyAlignment="1">
      <alignment horizontal="center" vertical="center" wrapText="1" shrinkToFit="1"/>
    </xf>
    <xf numFmtId="0" fontId="57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19" xfId="0" applyFont="1" applyBorder="1" applyAlignment="1">
      <alignment horizontal="center" vertical="center" shrinkToFit="1"/>
    </xf>
    <xf numFmtId="0" fontId="3" fillId="0" borderId="120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181" fontId="3" fillId="0" borderId="2" xfId="0" applyNumberFormat="1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left" vertical="center" wrapText="1" shrinkToFit="1"/>
    </xf>
    <xf numFmtId="0" fontId="3" fillId="0" borderId="122" xfId="0" applyFont="1" applyBorder="1" applyAlignment="1">
      <alignment horizontal="center" vertical="center" shrinkToFit="1"/>
    </xf>
    <xf numFmtId="0" fontId="32" fillId="0" borderId="32" xfId="7" applyFont="1" applyBorder="1" applyAlignment="1" applyProtection="1">
      <alignment horizontal="center" vertical="center" shrinkToFit="1"/>
    </xf>
    <xf numFmtId="0" fontId="32" fillId="0" borderId="38" xfId="7" applyFont="1" applyBorder="1" applyAlignment="1" applyProtection="1">
      <alignment horizontal="center" vertical="center" shrinkToFit="1"/>
    </xf>
    <xf numFmtId="0" fontId="51" fillId="0" borderId="32" xfId="7" applyFont="1" applyBorder="1" applyAlignment="1" applyProtection="1">
      <alignment horizontal="center" vertical="center" wrapText="1"/>
    </xf>
    <xf numFmtId="0" fontId="51" fillId="0" borderId="38" xfId="7" applyFont="1" applyBorder="1" applyAlignment="1" applyProtection="1">
      <alignment horizontal="center" vertical="center" wrapText="1"/>
    </xf>
    <xf numFmtId="0" fontId="64" fillId="0" borderId="3" xfId="7" applyFont="1" applyBorder="1" applyAlignment="1" applyProtection="1">
      <alignment horizontal="center" vertical="center"/>
    </xf>
    <xf numFmtId="0" fontId="0" fillId="0" borderId="32" xfId="4" applyFont="1" applyBorder="1" applyAlignment="1">
      <alignment horizontal="center" vertical="center" shrinkToFit="1"/>
    </xf>
    <xf numFmtId="0" fontId="0" fillId="0" borderId="37" xfId="4" applyFont="1" applyBorder="1" applyAlignment="1">
      <alignment horizontal="center" vertical="center" shrinkToFit="1"/>
    </xf>
    <xf numFmtId="0" fontId="0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0" fillId="0" borderId="44" xfId="4" applyFont="1" applyFill="1" applyBorder="1" applyAlignment="1">
      <alignment horizontal="center" vertical="center" shrinkToFit="1"/>
    </xf>
    <xf numFmtId="0" fontId="1" fillId="0" borderId="7" xfId="4" applyFont="1" applyFill="1" applyBorder="1" applyAlignment="1">
      <alignment horizontal="center" vertical="center" shrinkToFit="1"/>
    </xf>
    <xf numFmtId="0" fontId="1" fillId="0" borderId="33" xfId="4" applyFont="1" applyFill="1" applyBorder="1" applyAlignment="1">
      <alignment horizontal="center" vertical="center" shrinkToFit="1"/>
    </xf>
    <xf numFmtId="0" fontId="1" fillId="0" borderId="44" xfId="4" applyFont="1" applyFill="1" applyBorder="1" applyAlignment="1">
      <alignment horizontal="center" vertical="center" shrinkToFit="1"/>
    </xf>
    <xf numFmtId="0" fontId="1" fillId="0" borderId="48" xfId="4" applyFont="1" applyFill="1" applyBorder="1" applyAlignment="1">
      <alignment horizontal="center" vertical="center" shrinkToFit="1"/>
    </xf>
    <xf numFmtId="0" fontId="1" fillId="0" borderId="34" xfId="4" applyFont="1" applyFill="1" applyBorder="1" applyAlignment="1">
      <alignment horizontal="center" vertical="center" shrinkToFit="1"/>
    </xf>
    <xf numFmtId="0" fontId="1" fillId="0" borderId="39" xfId="4" applyFont="1" applyFill="1" applyBorder="1" applyAlignment="1">
      <alignment horizontal="center" vertical="center" shrinkToFit="1"/>
    </xf>
    <xf numFmtId="0" fontId="0" fillId="0" borderId="48" xfId="4" applyFont="1" applyBorder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/>
    </xf>
    <xf numFmtId="0" fontId="46" fillId="0" borderId="0" xfId="9" applyFont="1" applyFill="1" applyAlignment="1">
      <alignment horizontal="center" vertical="center"/>
    </xf>
    <xf numFmtId="0" fontId="0" fillId="0" borderId="36" xfId="4" applyFont="1" applyFill="1" applyBorder="1" applyAlignment="1">
      <alignment horizontal="center" vertical="center" shrinkToFit="1"/>
    </xf>
    <xf numFmtId="0" fontId="1" fillId="0" borderId="37" xfId="4" applyFont="1" applyFill="1" applyBorder="1" applyAlignment="1">
      <alignment horizontal="center" vertical="center" shrinkToFit="1"/>
    </xf>
    <xf numFmtId="0" fontId="1" fillId="0" borderId="32" xfId="4" applyFont="1" applyFill="1" applyBorder="1" applyAlignment="1">
      <alignment horizontal="center" vertical="center" shrinkToFit="1"/>
    </xf>
    <xf numFmtId="0" fontId="1" fillId="0" borderId="98" xfId="4" applyFont="1" applyFill="1" applyBorder="1" applyAlignment="1">
      <alignment horizontal="center" vertical="center" shrinkToFit="1"/>
    </xf>
    <xf numFmtId="0" fontId="1" fillId="0" borderId="27" xfId="4" applyFont="1" applyFill="1" applyBorder="1" applyAlignment="1">
      <alignment horizontal="center" vertical="center" shrinkToFit="1"/>
    </xf>
    <xf numFmtId="0" fontId="1" fillId="0" borderId="18" xfId="4" applyFont="1" applyFill="1" applyBorder="1" applyAlignment="1">
      <alignment horizontal="center" vertical="center" shrinkToFit="1"/>
    </xf>
    <xf numFmtId="0" fontId="1" fillId="0" borderId="8" xfId="4" applyFont="1" applyFill="1" applyBorder="1" applyAlignment="1">
      <alignment horizontal="center" vertical="center" shrinkToFit="1"/>
    </xf>
    <xf numFmtId="0" fontId="77" fillId="0" borderId="0" xfId="4" applyFont="1" applyFill="1" applyBorder="1" applyAlignment="1">
      <alignment horizontal="center" vertical="center"/>
    </xf>
    <xf numFmtId="0" fontId="76" fillId="0" borderId="0" xfId="4" applyFont="1" applyFill="1" applyBorder="1" applyAlignment="1">
      <alignment horizontal="center" vertical="center" shrinkToFit="1"/>
    </xf>
    <xf numFmtId="0" fontId="77" fillId="0" borderId="0" xfId="4" applyFont="1" applyFill="1" applyBorder="1" applyAlignment="1">
      <alignment horizontal="center" vertical="center" shrinkToFit="1"/>
    </xf>
    <xf numFmtId="0" fontId="76" fillId="0" borderId="0" xfId="4" applyFont="1" applyFill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 shrinkToFit="1"/>
    </xf>
    <xf numFmtId="0" fontId="15" fillId="2" borderId="34" xfId="1" applyFont="1" applyFill="1" applyBorder="1" applyAlignment="1">
      <alignment horizontal="center" vertical="center" shrinkToFit="1"/>
    </xf>
    <xf numFmtId="0" fontId="15" fillId="2" borderId="35" xfId="1" applyFont="1" applyFill="1" applyBorder="1" applyAlignment="1">
      <alignment horizontal="center" vertical="center" shrinkToFit="1"/>
    </xf>
    <xf numFmtId="0" fontId="27" fillId="0" borderId="6" xfId="9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5" fillId="2" borderId="109" xfId="1" applyFont="1" applyFill="1" applyBorder="1" applyAlignment="1">
      <alignment horizontal="center" vertical="center" wrapText="1" shrinkToFit="1"/>
    </xf>
    <xf numFmtId="0" fontId="15" fillId="2" borderId="40" xfId="1" applyFont="1" applyFill="1" applyBorder="1" applyAlignment="1">
      <alignment horizontal="center" vertical="center" shrinkToFit="1"/>
    </xf>
    <xf numFmtId="0" fontId="15" fillId="2" borderId="7" xfId="1" applyFont="1" applyFill="1" applyBorder="1" applyAlignment="1">
      <alignment horizontal="center" vertical="center" shrinkToFit="1"/>
    </xf>
    <xf numFmtId="0" fontId="15" fillId="5" borderId="7" xfId="1" applyFont="1" applyFill="1" applyBorder="1" applyAlignment="1">
      <alignment horizontal="center" vertical="center" shrinkToFit="1"/>
    </xf>
    <xf numFmtId="0" fontId="15" fillId="5" borderId="10" xfId="1" applyFont="1" applyFill="1" applyBorder="1" applyAlignment="1">
      <alignment horizontal="center" vertical="center" shrinkToFit="1"/>
    </xf>
    <xf numFmtId="178" fontId="15" fillId="5" borderId="7" xfId="1" applyNumberFormat="1" applyFont="1" applyFill="1" applyBorder="1" applyAlignment="1">
      <alignment horizontal="center" vertical="center" shrinkToFit="1"/>
    </xf>
    <xf numFmtId="178" fontId="15" fillId="5" borderId="10" xfId="1" applyNumberFormat="1" applyFont="1" applyFill="1" applyBorder="1" applyAlignment="1">
      <alignment horizontal="center" vertical="center" shrinkToFit="1"/>
    </xf>
    <xf numFmtId="0" fontId="15" fillId="2" borderId="10" xfId="1" applyFont="1" applyFill="1" applyBorder="1" applyAlignment="1">
      <alignment horizontal="center" vertical="center" shrinkToFit="1"/>
    </xf>
    <xf numFmtId="178" fontId="15" fillId="2" borderId="7" xfId="1" applyNumberFormat="1" applyFont="1" applyFill="1" applyBorder="1" applyAlignment="1">
      <alignment horizontal="center" vertical="center" shrinkToFit="1"/>
    </xf>
    <xf numFmtId="178" fontId="15" fillId="2" borderId="10" xfId="1" applyNumberFormat="1" applyFont="1" applyFill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5" fillId="5" borderId="109" xfId="1" applyFont="1" applyFill="1" applyBorder="1" applyAlignment="1">
      <alignment horizontal="center" vertical="center" wrapText="1" shrinkToFit="1"/>
    </xf>
    <xf numFmtId="0" fontId="15" fillId="5" borderId="40" xfId="1" applyFont="1" applyFill="1" applyBorder="1" applyAlignment="1">
      <alignment horizontal="center" vertical="center" shrinkToFit="1"/>
    </xf>
    <xf numFmtId="0" fontId="15" fillId="5" borderId="33" xfId="1" applyFont="1" applyFill="1" applyBorder="1" applyAlignment="1">
      <alignment horizontal="center" vertical="center" shrinkToFit="1"/>
    </xf>
    <xf numFmtId="0" fontId="15" fillId="5" borderId="35" xfId="1" applyFont="1" applyFill="1" applyBorder="1" applyAlignment="1">
      <alignment horizontal="center" vertical="center" shrinkToFit="1"/>
    </xf>
    <xf numFmtId="0" fontId="15" fillId="5" borderId="34" xfId="1" applyFont="1" applyFill="1" applyBorder="1" applyAlignment="1">
      <alignment horizontal="center" vertical="center" shrinkToFit="1"/>
    </xf>
    <xf numFmtId="0" fontId="15" fillId="0" borderId="2" xfId="4" applyFont="1" applyFill="1" applyBorder="1" applyAlignment="1">
      <alignment horizontal="center" vertical="center" shrinkToFit="1"/>
    </xf>
    <xf numFmtId="0" fontId="15" fillId="17" borderId="7" xfId="4" applyFont="1" applyFill="1" applyBorder="1" applyAlignment="1">
      <alignment horizontal="center" vertical="center" shrinkToFit="1"/>
    </xf>
    <xf numFmtId="0" fontId="15" fillId="5" borderId="7" xfId="4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5" borderId="7" xfId="1" applyFont="1" applyFill="1" applyBorder="1" applyAlignment="1">
      <alignment horizontal="center" vertical="center" wrapText="1" shrinkToFit="1"/>
    </xf>
    <xf numFmtId="0" fontId="7" fillId="5" borderId="10" xfId="1" applyFont="1" applyFill="1" applyBorder="1" applyAlignment="1">
      <alignment horizontal="center" vertical="center" wrapText="1" shrinkToFit="1"/>
    </xf>
    <xf numFmtId="0" fontId="60" fillId="0" borderId="0" xfId="5" applyFont="1" applyAlignment="1">
      <alignment horizontal="left" vertical="center" wrapText="1" shrinkToFit="1"/>
    </xf>
    <xf numFmtId="0" fontId="60" fillId="0" borderId="0" xfId="5" applyFont="1" applyAlignment="1">
      <alignment horizontal="left" vertical="center" shrinkToFit="1"/>
    </xf>
    <xf numFmtId="0" fontId="59" fillId="0" borderId="32" xfId="5" applyFont="1" applyBorder="1" applyAlignment="1">
      <alignment horizontal="center" vertical="center" shrinkToFit="1"/>
    </xf>
    <xf numFmtId="0" fontId="59" fillId="0" borderId="37" xfId="5" applyFont="1" applyBorder="1" applyAlignment="1">
      <alignment horizontal="center" vertical="center" shrinkToFit="1"/>
    </xf>
    <xf numFmtId="0" fontId="26" fillId="0" borderId="0" xfId="9" applyFont="1" applyFill="1" applyAlignment="1">
      <alignment horizontal="center" vertical="center"/>
    </xf>
    <xf numFmtId="0" fontId="59" fillId="14" borderId="2" xfId="5" applyFont="1" applyFill="1" applyBorder="1" applyAlignment="1">
      <alignment horizontal="center" vertical="center" shrinkToFit="1"/>
    </xf>
    <xf numFmtId="0" fontId="59" fillId="0" borderId="0" xfId="5" applyFont="1" applyAlignment="1">
      <alignment horizontal="left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</cellXfs>
  <cellStyles count="12">
    <cellStyle name="ハイパーリンク" xfId="9" builtinId="8"/>
    <cellStyle name="桁区切り" xfId="10" builtinId="6"/>
    <cellStyle name="桁区切り 2" xfId="8" xr:uid="{00000000-0005-0000-0000-000002000000}"/>
    <cellStyle name="通貨" xfId="11" builtinId="7"/>
    <cellStyle name="標準" xfId="0" builtinId="0"/>
    <cellStyle name="標準 2" xfId="1" xr:uid="{00000000-0005-0000-0000-000005000000}"/>
    <cellStyle name="標準 2 2" xfId="7" xr:uid="{00000000-0005-0000-0000-000006000000}"/>
    <cellStyle name="標準 3" xfId="2" xr:uid="{00000000-0005-0000-0000-000007000000}"/>
    <cellStyle name="標準 4" xfId="3" xr:uid="{00000000-0005-0000-0000-000008000000}"/>
    <cellStyle name="標準 5" xfId="4" xr:uid="{00000000-0005-0000-0000-000009000000}"/>
    <cellStyle name="標準 6" xfId="5" xr:uid="{00000000-0005-0000-0000-00000A000000}"/>
    <cellStyle name="標準 7" xfId="6" xr:uid="{00000000-0005-0000-0000-00000B000000}"/>
  </cellStyles>
  <dxfs count="1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66"/>
      <color rgb="FFFFCC99"/>
      <color rgb="FFCCFFFF"/>
      <color rgb="FFFFFF61"/>
      <color rgb="FFFFCCCC"/>
      <color rgb="FFFFFFCC"/>
      <color rgb="FF0000FF"/>
      <color rgb="FFCCFFCC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5</xdr:row>
      <xdr:rowOff>17779</xdr:rowOff>
    </xdr:from>
    <xdr:to>
      <xdr:col>8</xdr:col>
      <xdr:colOff>492760</xdr:colOff>
      <xdr:row>11</xdr:row>
      <xdr:rowOff>31750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51145" y="792479"/>
          <a:ext cx="2939415" cy="845821"/>
        </a:xfrm>
        <a:prstGeom prst="rect">
          <a:avLst/>
        </a:prstGeom>
        <a:solidFill>
          <a:srgbClr val="FFCCCC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このデータは、そのまま写真製版で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大会のプログラムに掲載されます。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誤字脱字にご注意ください。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1809750</xdr:colOff>
      <xdr:row>1</xdr:row>
      <xdr:rowOff>171450</xdr:rowOff>
    </xdr:from>
    <xdr:to>
      <xdr:col>7</xdr:col>
      <xdr:colOff>421640</xdr:colOff>
      <xdr:row>3</xdr:row>
      <xdr:rowOff>31750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942DA1-3101-4722-B8F4-D1C44F67B458}"/>
            </a:ext>
          </a:extLst>
        </xdr:cNvPr>
        <xdr:cNvSpPr/>
      </xdr:nvSpPr>
      <xdr:spPr>
        <a:xfrm>
          <a:off x="4354830" y="257810"/>
          <a:ext cx="2437130" cy="297180"/>
        </a:xfrm>
        <a:prstGeom prst="wedgeRoundRectCallout">
          <a:avLst>
            <a:gd name="adj1" fmla="val -49966"/>
            <a:gd name="adj2" fmla="val 142031"/>
            <a:gd name="adj3" fmla="val 16667"/>
          </a:avLst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最初に大会名を選択してください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66</xdr:row>
      <xdr:rowOff>57150</xdr:rowOff>
    </xdr:from>
    <xdr:to>
      <xdr:col>9</xdr:col>
      <xdr:colOff>19051</xdr:colOff>
      <xdr:row>70</xdr:row>
      <xdr:rowOff>66675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AE08E9F7-4112-41D7-843A-5CCA3A8CA323}"/>
            </a:ext>
          </a:extLst>
        </xdr:cNvPr>
        <xdr:cNvSpPr/>
      </xdr:nvSpPr>
      <xdr:spPr>
        <a:xfrm>
          <a:off x="628650" y="11439525"/>
          <a:ext cx="1276351" cy="619125"/>
        </a:xfrm>
        <a:prstGeom prst="wedgeRoundRectCallout">
          <a:avLst>
            <a:gd name="adj1" fmla="val 61175"/>
            <a:gd name="adj2" fmla="val -39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リストから選択してください</a:t>
          </a:r>
        </a:p>
      </xdr:txBody>
    </xdr:sp>
    <xdr:clientData/>
  </xdr:twoCellAnchor>
  <xdr:twoCellAnchor>
    <xdr:from>
      <xdr:col>39</xdr:col>
      <xdr:colOff>0</xdr:colOff>
      <xdr:row>66</xdr:row>
      <xdr:rowOff>57150</xdr:rowOff>
    </xdr:from>
    <xdr:to>
      <xdr:col>45</xdr:col>
      <xdr:colOff>19051</xdr:colOff>
      <xdr:row>70</xdr:row>
      <xdr:rowOff>66675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DDF96247-AAD6-4C24-969B-9F210572739E}"/>
            </a:ext>
          </a:extLst>
        </xdr:cNvPr>
        <xdr:cNvSpPr/>
      </xdr:nvSpPr>
      <xdr:spPr>
        <a:xfrm>
          <a:off x="628650" y="11439525"/>
          <a:ext cx="1276351" cy="619125"/>
        </a:xfrm>
        <a:prstGeom prst="wedgeRoundRectCallout">
          <a:avLst>
            <a:gd name="adj1" fmla="val 61175"/>
            <a:gd name="adj2" fmla="val -39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リストから選択してください</a:t>
          </a:r>
        </a:p>
      </xdr:txBody>
    </xdr:sp>
    <xdr:clientData/>
  </xdr:twoCellAnchor>
  <xdr:twoCellAnchor>
    <xdr:from>
      <xdr:col>11</xdr:col>
      <xdr:colOff>76200</xdr:colOff>
      <xdr:row>0</xdr:row>
      <xdr:rowOff>45720</xdr:rowOff>
    </xdr:from>
    <xdr:to>
      <xdr:col>56</xdr:col>
      <xdr:colOff>171450</xdr:colOff>
      <xdr:row>0</xdr:row>
      <xdr:rowOff>411480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DFF9B2-59FF-466F-884E-A2CADCEDFD17}"/>
            </a:ext>
          </a:extLst>
        </xdr:cNvPr>
        <xdr:cNvSpPr txBox="1"/>
      </xdr:nvSpPr>
      <xdr:spPr>
        <a:xfrm>
          <a:off x="2381250" y="45720"/>
          <a:ext cx="931545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文字や数字を入力後、そのセルを選んで</a:t>
          </a:r>
          <a:r>
            <a:rPr kumimoji="1" lang="en-US" altLang="ja-JP" sz="1200" b="1">
              <a:solidFill>
                <a:srgbClr val="FF0000"/>
              </a:solidFill>
            </a:rPr>
            <a:t>Delete</a:t>
          </a:r>
          <a:r>
            <a:rPr kumimoji="1" lang="ja-JP" altLang="en-US" sz="1200" b="1">
              <a:solidFill>
                <a:srgbClr val="FF0000"/>
              </a:solidFill>
            </a:rPr>
            <a:t>キーで消去しようとするとエラーが出ます。</a:t>
          </a:r>
          <a:r>
            <a:rPr kumimoji="1" lang="en-US" altLang="ja-JP" sz="1200" b="1">
              <a:solidFill>
                <a:srgbClr val="FF0000"/>
              </a:solidFill>
            </a:rPr>
            <a:t>Back space</a:t>
          </a:r>
          <a:r>
            <a:rPr kumimoji="1" lang="ja-JP" altLang="en-US" sz="1200" b="1">
              <a:solidFill>
                <a:srgbClr val="FF0000"/>
              </a:solidFill>
            </a:rPr>
            <a:t>をご活用ください。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156209</xdr:colOff>
      <xdr:row>8</xdr:row>
      <xdr:rowOff>1905</xdr:rowOff>
    </xdr:from>
    <xdr:to>
      <xdr:col>48</xdr:col>
      <xdr:colOff>76200</xdr:colOff>
      <xdr:row>15</xdr:row>
      <xdr:rowOff>97972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F37010B-1FA6-44E6-BDCD-EE6E18A22F90}"/>
            </a:ext>
          </a:extLst>
        </xdr:cNvPr>
        <xdr:cNvSpPr/>
      </xdr:nvSpPr>
      <xdr:spPr>
        <a:xfrm>
          <a:off x="5076552" y="2843076"/>
          <a:ext cx="4361362" cy="2077267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ここで表示されている外字は、印字されます。</a:t>
          </a:r>
          <a:endParaRPr kumimoji="1" lang="en-US" altLang="ja-JP" sz="1400"/>
        </a:p>
        <a:p>
          <a:pPr algn="l"/>
          <a:r>
            <a:rPr kumimoji="1" lang="ja-JP" altLang="en-US" sz="1400"/>
            <a:t>ご希望の際には、データはそのまま入力して</a:t>
          </a:r>
          <a:endParaRPr kumimoji="1" lang="en-US" altLang="ja-JP" sz="1400"/>
        </a:p>
        <a:p>
          <a:pPr algn="l"/>
          <a:r>
            <a:rPr kumimoji="1" lang="ja-JP" altLang="en-US" sz="1400"/>
            <a:t>いただき、確認のために申込書の指定された</a:t>
          </a:r>
          <a:endParaRPr kumimoji="1" lang="en-US" altLang="ja-JP" sz="1400"/>
        </a:p>
        <a:p>
          <a:pPr algn="l"/>
          <a:r>
            <a:rPr kumimoji="1" lang="ja-JP" altLang="en-US" sz="1400"/>
            <a:t>位置に２</a:t>
          </a:r>
          <a:r>
            <a:rPr kumimoji="1" lang="en-US" altLang="ja-JP" sz="1400"/>
            <a:t>cm</a:t>
          </a:r>
          <a:r>
            <a:rPr kumimoji="1" lang="ja-JP" altLang="en-US" sz="1400"/>
            <a:t>四方の大きさで、</a:t>
          </a:r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赤字にて記入</a:t>
          </a:r>
          <a:r>
            <a:rPr kumimoji="1" lang="ja-JP" altLang="en-US" sz="1400"/>
            <a:t>をお願いします。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記入の位置は、大会によって違います。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139959</xdr:colOff>
      <xdr:row>17</xdr:row>
      <xdr:rowOff>171061</xdr:rowOff>
    </xdr:from>
    <xdr:to>
      <xdr:col>33</xdr:col>
      <xdr:colOff>264367</xdr:colOff>
      <xdr:row>36</xdr:row>
      <xdr:rowOff>101081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5E2F9A62-A4FC-4637-816A-F32E2D9AB747}"/>
            </a:ext>
          </a:extLst>
        </xdr:cNvPr>
        <xdr:cNvSpPr/>
      </xdr:nvSpPr>
      <xdr:spPr>
        <a:xfrm>
          <a:off x="7371183" y="3530081"/>
          <a:ext cx="2705878" cy="1671735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  <xdr:twoCellAnchor>
    <xdr:from>
      <xdr:col>23</xdr:col>
      <xdr:colOff>544286</xdr:colOff>
      <xdr:row>0</xdr:row>
      <xdr:rowOff>68035</xdr:rowOff>
    </xdr:from>
    <xdr:to>
      <xdr:col>29</xdr:col>
      <xdr:colOff>388192</xdr:colOff>
      <xdr:row>2</xdr:row>
      <xdr:rowOff>174949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377D60-34A9-4A6D-8571-24A1738CFA71}"/>
            </a:ext>
          </a:extLst>
        </xdr:cNvPr>
        <xdr:cNvSpPr txBox="1"/>
      </xdr:nvSpPr>
      <xdr:spPr>
        <a:xfrm>
          <a:off x="7065995" y="68035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402383</xdr:colOff>
      <xdr:row>22</xdr:row>
      <xdr:rowOff>5832</xdr:rowOff>
    </xdr:from>
    <xdr:to>
      <xdr:col>25</xdr:col>
      <xdr:colOff>206051</xdr:colOff>
      <xdr:row>31</xdr:row>
      <xdr:rowOff>149679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5651A5E7-1AE0-4C84-8DC6-D1E2A6CF83E8}"/>
            </a:ext>
          </a:extLst>
        </xdr:cNvPr>
        <xdr:cNvSpPr/>
      </xdr:nvSpPr>
      <xdr:spPr>
        <a:xfrm>
          <a:off x="5106567" y="4350398"/>
          <a:ext cx="3001346" cy="1718388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  <xdr:twoCellAnchor>
    <xdr:from>
      <xdr:col>23</xdr:col>
      <xdr:colOff>281863</xdr:colOff>
      <xdr:row>0</xdr:row>
      <xdr:rowOff>87473</xdr:rowOff>
    </xdr:from>
    <xdr:to>
      <xdr:col>28</xdr:col>
      <xdr:colOff>310438</xdr:colOff>
      <xdr:row>2</xdr:row>
      <xdr:rowOff>194387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E9766F-4EBE-4396-BA83-2F2876A3BBDB}"/>
            </a:ext>
          </a:extLst>
        </xdr:cNvPr>
        <xdr:cNvSpPr txBox="1"/>
      </xdr:nvSpPr>
      <xdr:spPr>
        <a:xfrm>
          <a:off x="6803572" y="87473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43814</xdr:colOff>
      <xdr:row>17</xdr:row>
      <xdr:rowOff>127634</xdr:rowOff>
    </xdr:from>
    <xdr:to>
      <xdr:col>33</xdr:col>
      <xdr:colOff>160019</xdr:colOff>
      <xdr:row>31</xdr:row>
      <xdr:rowOff>137159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81DDC55-5277-4804-B221-0786878D1F3F}"/>
            </a:ext>
          </a:extLst>
        </xdr:cNvPr>
        <xdr:cNvSpPr/>
      </xdr:nvSpPr>
      <xdr:spPr>
        <a:xfrm>
          <a:off x="7442834" y="3457574"/>
          <a:ext cx="2691765" cy="1701165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  <xdr:twoCellAnchor>
    <xdr:from>
      <xdr:col>24</xdr:col>
      <xdr:colOff>144780</xdr:colOff>
      <xdr:row>0</xdr:row>
      <xdr:rowOff>87630</xdr:rowOff>
    </xdr:from>
    <xdr:to>
      <xdr:col>31</xdr:col>
      <xdr:colOff>135255</xdr:colOff>
      <xdr:row>2</xdr:row>
      <xdr:rowOff>194544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F2C50D-426C-44B7-9735-BC44A401D3E4}"/>
            </a:ext>
          </a:extLst>
        </xdr:cNvPr>
        <xdr:cNvSpPr txBox="1"/>
      </xdr:nvSpPr>
      <xdr:spPr>
        <a:xfrm>
          <a:off x="6515100" y="87630"/>
          <a:ext cx="2162175" cy="57173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344381</xdr:colOff>
      <xdr:row>18</xdr:row>
      <xdr:rowOff>102234</xdr:rowOff>
    </xdr:from>
    <xdr:to>
      <xdr:col>25</xdr:col>
      <xdr:colOff>146261</xdr:colOff>
      <xdr:row>28</xdr:row>
      <xdr:rowOff>109643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336654EA-144E-4B00-967E-5EC79F90FA3E}"/>
            </a:ext>
          </a:extLst>
        </xdr:cNvPr>
        <xdr:cNvSpPr/>
      </xdr:nvSpPr>
      <xdr:spPr>
        <a:xfrm>
          <a:off x="5032798" y="3679401"/>
          <a:ext cx="2987463" cy="1711325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29634</xdr:colOff>
      <xdr:row>0</xdr:row>
      <xdr:rowOff>57150</xdr:rowOff>
    </xdr:from>
    <xdr:to>
      <xdr:col>29</xdr:col>
      <xdr:colOff>176741</xdr:colOff>
      <xdr:row>2</xdr:row>
      <xdr:rowOff>164064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E08C10-CB51-4899-AA36-8211F9C1C9B2}"/>
            </a:ext>
          </a:extLst>
        </xdr:cNvPr>
        <xdr:cNvSpPr txBox="1"/>
      </xdr:nvSpPr>
      <xdr:spPr>
        <a:xfrm>
          <a:off x="7215717" y="57150"/>
          <a:ext cx="2411941" cy="593747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154304</xdr:colOff>
      <xdr:row>3</xdr:row>
      <xdr:rowOff>156210</xdr:rowOff>
    </xdr:from>
    <xdr:to>
      <xdr:col>25</xdr:col>
      <xdr:colOff>106680</xdr:colOff>
      <xdr:row>8</xdr:row>
      <xdr:rowOff>7620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714624" y="1093470"/>
          <a:ext cx="1964056" cy="689610"/>
        </a:xfrm>
        <a:prstGeom prst="wedgeRoundRectCallout">
          <a:avLst>
            <a:gd name="adj1" fmla="val -61074"/>
            <a:gd name="adj2" fmla="val -1343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申込書の日付を</a:t>
          </a:r>
          <a:endParaRPr kumimoji="1" lang="en-US" altLang="ja-JP" sz="1100"/>
        </a:p>
        <a:p>
          <a:pPr algn="l"/>
          <a:r>
            <a:rPr kumimoji="1" lang="ja-JP" altLang="en-US" sz="1100"/>
            <a:t>リストから選択してください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0</xdr:row>
      <xdr:rowOff>57151</xdr:rowOff>
    </xdr:from>
    <xdr:to>
      <xdr:col>38</xdr:col>
      <xdr:colOff>144780</xdr:colOff>
      <xdr:row>1</xdr:row>
      <xdr:rowOff>28576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BFFEEBD-AD8A-41CF-9748-FE3C6F76D27D}"/>
            </a:ext>
          </a:extLst>
        </xdr:cNvPr>
        <xdr:cNvSpPr txBox="1">
          <a:spLocks noChangeArrowheads="1"/>
        </xdr:cNvSpPr>
      </xdr:nvSpPr>
      <xdr:spPr bwMode="auto">
        <a:xfrm>
          <a:off x="2133599" y="57151"/>
          <a:ext cx="3802381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40</xdr:col>
      <xdr:colOff>9525</xdr:colOff>
      <xdr:row>0</xdr:row>
      <xdr:rowOff>323850</xdr:rowOff>
    </xdr:from>
    <xdr:to>
      <xdr:col>48</xdr:col>
      <xdr:colOff>381000</xdr:colOff>
      <xdr:row>4</xdr:row>
      <xdr:rowOff>125964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9949B0F-ADD7-44E6-AD4C-F26CB4F4F0A1}"/>
            </a:ext>
          </a:extLst>
        </xdr:cNvPr>
        <xdr:cNvSpPr txBox="1"/>
      </xdr:nvSpPr>
      <xdr:spPr>
        <a:xfrm>
          <a:off x="6867525" y="32385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42</xdr:col>
      <xdr:colOff>60960</xdr:colOff>
      <xdr:row>6</xdr:row>
      <xdr:rowOff>144780</xdr:rowOff>
    </xdr:from>
    <xdr:to>
      <xdr:col>52</xdr:col>
      <xdr:colOff>579121</xdr:colOff>
      <xdr:row>16</xdr:row>
      <xdr:rowOff>112395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C52E34A6-E957-438B-8968-DFF6EC893A96}"/>
            </a:ext>
          </a:extLst>
        </xdr:cNvPr>
        <xdr:cNvSpPr/>
      </xdr:nvSpPr>
      <xdr:spPr>
        <a:xfrm>
          <a:off x="6461760" y="1249680"/>
          <a:ext cx="4480561" cy="1758315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２ｃｍ四方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の赤字で、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手書き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0</xdr:row>
      <xdr:rowOff>57150</xdr:rowOff>
    </xdr:from>
    <xdr:to>
      <xdr:col>38</xdr:col>
      <xdr:colOff>142875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F21A357-44D8-4F85-BC81-B826A7C2D8D2}"/>
            </a:ext>
          </a:extLst>
        </xdr:cNvPr>
        <xdr:cNvSpPr txBox="1">
          <a:spLocks noChangeArrowheads="1"/>
        </xdr:cNvSpPr>
      </xdr:nvSpPr>
      <xdr:spPr bwMode="auto">
        <a:xfrm>
          <a:off x="2141220" y="57150"/>
          <a:ext cx="3792855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42</xdr:col>
      <xdr:colOff>76200</xdr:colOff>
      <xdr:row>0</xdr:row>
      <xdr:rowOff>133350</xdr:rowOff>
    </xdr:from>
    <xdr:to>
      <xdr:col>49</xdr:col>
      <xdr:colOff>114300</xdr:colOff>
      <xdr:row>3</xdr:row>
      <xdr:rowOff>87864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C3F814-4C1D-4974-A2A7-7DF2383C96CC}"/>
            </a:ext>
          </a:extLst>
        </xdr:cNvPr>
        <xdr:cNvSpPr txBox="1"/>
      </xdr:nvSpPr>
      <xdr:spPr>
        <a:xfrm>
          <a:off x="7277100" y="13335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43</xdr:col>
      <xdr:colOff>7620</xdr:colOff>
      <xdr:row>5</xdr:row>
      <xdr:rowOff>137160</xdr:rowOff>
    </xdr:from>
    <xdr:to>
      <xdr:col>53</xdr:col>
      <xdr:colOff>20956</xdr:colOff>
      <xdr:row>15</xdr:row>
      <xdr:rowOff>112395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4A06D4FA-31DC-4589-8199-1B3436B31984}"/>
            </a:ext>
          </a:extLst>
        </xdr:cNvPr>
        <xdr:cNvSpPr/>
      </xdr:nvSpPr>
      <xdr:spPr>
        <a:xfrm>
          <a:off x="6560820" y="1059180"/>
          <a:ext cx="4432936" cy="1758315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0</xdr:row>
      <xdr:rowOff>57150</xdr:rowOff>
    </xdr:from>
    <xdr:to>
      <xdr:col>38</xdr:col>
      <xdr:colOff>142875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1587C9B-DD41-4085-B365-9A0C55DEEDDB}"/>
            </a:ext>
          </a:extLst>
        </xdr:cNvPr>
        <xdr:cNvSpPr txBox="1">
          <a:spLocks noChangeArrowheads="1"/>
        </xdr:cNvSpPr>
      </xdr:nvSpPr>
      <xdr:spPr bwMode="auto">
        <a:xfrm>
          <a:off x="2141220" y="57150"/>
          <a:ext cx="3792855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41</xdr:col>
      <xdr:colOff>161925</xdr:colOff>
      <xdr:row>0</xdr:row>
      <xdr:rowOff>142875</xdr:rowOff>
    </xdr:from>
    <xdr:to>
      <xdr:col>49</xdr:col>
      <xdr:colOff>28575</xdr:colOff>
      <xdr:row>3</xdr:row>
      <xdr:rowOff>97389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B7D996-75E1-428D-9AFA-CB2BD2241DFB}"/>
            </a:ext>
          </a:extLst>
        </xdr:cNvPr>
        <xdr:cNvSpPr txBox="1"/>
      </xdr:nvSpPr>
      <xdr:spPr>
        <a:xfrm>
          <a:off x="7191375" y="142875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42</xdr:col>
      <xdr:colOff>68580</xdr:colOff>
      <xdr:row>6</xdr:row>
      <xdr:rowOff>0</xdr:rowOff>
    </xdr:from>
    <xdr:to>
      <xdr:col>52</xdr:col>
      <xdr:colOff>544831</xdr:colOff>
      <xdr:row>15</xdr:row>
      <xdr:rowOff>158115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9852A9D5-5170-4E03-B9AB-85E08FE5F8D7}"/>
            </a:ext>
          </a:extLst>
        </xdr:cNvPr>
        <xdr:cNvSpPr/>
      </xdr:nvSpPr>
      <xdr:spPr>
        <a:xfrm>
          <a:off x="6469380" y="1104900"/>
          <a:ext cx="4438651" cy="1758315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15241</xdr:colOff>
      <xdr:row>0</xdr:row>
      <xdr:rowOff>57150</xdr:rowOff>
    </xdr:from>
    <xdr:to>
      <xdr:col>39</xdr:col>
      <xdr:colOff>1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7F1FDD9-CFA7-4221-8B71-BDD5F3F0001B}"/>
            </a:ext>
          </a:extLst>
        </xdr:cNvPr>
        <xdr:cNvSpPr txBox="1">
          <a:spLocks noChangeArrowheads="1"/>
        </xdr:cNvSpPr>
      </xdr:nvSpPr>
      <xdr:spPr bwMode="auto">
        <a:xfrm>
          <a:off x="2148841" y="57150"/>
          <a:ext cx="3794760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41</xdr:col>
      <xdr:colOff>76200</xdr:colOff>
      <xdr:row>0</xdr:row>
      <xdr:rowOff>180975</xdr:rowOff>
    </xdr:from>
    <xdr:to>
      <xdr:col>48</xdr:col>
      <xdr:colOff>619125</xdr:colOff>
      <xdr:row>3</xdr:row>
      <xdr:rowOff>135489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66E387-0947-4374-80CE-9B70BF8AE9D1}"/>
            </a:ext>
          </a:extLst>
        </xdr:cNvPr>
        <xdr:cNvSpPr txBox="1"/>
      </xdr:nvSpPr>
      <xdr:spPr>
        <a:xfrm>
          <a:off x="7105650" y="180975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43</xdr:col>
      <xdr:colOff>83820</xdr:colOff>
      <xdr:row>5</xdr:row>
      <xdr:rowOff>175260</xdr:rowOff>
    </xdr:from>
    <xdr:to>
      <xdr:col>53</xdr:col>
      <xdr:colOff>97156</xdr:colOff>
      <xdr:row>15</xdr:row>
      <xdr:rowOff>150495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70C8EB43-1BBA-47BA-AD73-87ADF2F79C26}"/>
            </a:ext>
          </a:extLst>
        </xdr:cNvPr>
        <xdr:cNvSpPr/>
      </xdr:nvSpPr>
      <xdr:spPr>
        <a:xfrm>
          <a:off x="6637020" y="1097280"/>
          <a:ext cx="4432936" cy="1758315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0</xdr:row>
      <xdr:rowOff>57150</xdr:rowOff>
    </xdr:from>
    <xdr:to>
      <xdr:col>37</xdr:col>
      <xdr:colOff>28575</xdr:colOff>
      <xdr:row>1</xdr:row>
      <xdr:rowOff>40239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D25D98-EB2F-4F55-9F42-3AF26BE3185C}"/>
            </a:ext>
          </a:extLst>
        </xdr:cNvPr>
        <xdr:cNvSpPr txBox="1"/>
      </xdr:nvSpPr>
      <xdr:spPr>
        <a:xfrm>
          <a:off x="4667250" y="5715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36</xdr:col>
      <xdr:colOff>171450</xdr:colOff>
      <xdr:row>2</xdr:row>
      <xdr:rowOff>161925</xdr:rowOff>
    </xdr:from>
    <xdr:to>
      <xdr:col>46</xdr:col>
      <xdr:colOff>640081</xdr:colOff>
      <xdr:row>4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D1CBD83-D196-4798-80BF-CAB2C9552CF2}"/>
            </a:ext>
          </a:extLst>
        </xdr:cNvPr>
        <xdr:cNvSpPr txBox="1">
          <a:spLocks noChangeArrowheads="1"/>
        </xdr:cNvSpPr>
      </xdr:nvSpPr>
      <xdr:spPr bwMode="auto">
        <a:xfrm>
          <a:off x="7029450" y="885825"/>
          <a:ext cx="4278631" cy="33337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38</xdr:col>
      <xdr:colOff>373380</xdr:colOff>
      <xdr:row>6</xdr:row>
      <xdr:rowOff>99060</xdr:rowOff>
    </xdr:from>
    <xdr:to>
      <xdr:col>48</xdr:col>
      <xdr:colOff>485776</xdr:colOff>
      <xdr:row>14</xdr:row>
      <xdr:rowOff>13335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1634A78E-EA42-4320-9773-EA4B1D3B0504}"/>
            </a:ext>
          </a:extLst>
        </xdr:cNvPr>
        <xdr:cNvSpPr/>
      </xdr:nvSpPr>
      <xdr:spPr>
        <a:xfrm>
          <a:off x="6743700" y="1668780"/>
          <a:ext cx="4432936" cy="1758315"/>
        </a:xfrm>
        <a:prstGeom prst="wedgeRectCallout">
          <a:avLst>
            <a:gd name="adj1" fmla="val -64026"/>
            <a:gd name="adj2" fmla="val 38901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を選び、職印の上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0</xdr:row>
      <xdr:rowOff>76200</xdr:rowOff>
    </xdr:from>
    <xdr:to>
      <xdr:col>37</xdr:col>
      <xdr:colOff>9525</xdr:colOff>
      <xdr:row>1</xdr:row>
      <xdr:rowOff>40239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A004D9-657C-4611-B3AD-1B2A4F9BD91E}"/>
            </a:ext>
          </a:extLst>
        </xdr:cNvPr>
        <xdr:cNvSpPr txBox="1"/>
      </xdr:nvSpPr>
      <xdr:spPr>
        <a:xfrm>
          <a:off x="4648200" y="7620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38</xdr:col>
      <xdr:colOff>76200</xdr:colOff>
      <xdr:row>2</xdr:row>
      <xdr:rowOff>142875</xdr:rowOff>
    </xdr:from>
    <xdr:to>
      <xdr:col>47</xdr:col>
      <xdr:colOff>240031</xdr:colOff>
      <xdr:row>4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074F178-481E-4AA1-8132-A10B574E1B76}"/>
            </a:ext>
          </a:extLst>
        </xdr:cNvPr>
        <xdr:cNvSpPr txBox="1">
          <a:spLocks noChangeArrowheads="1"/>
        </xdr:cNvSpPr>
      </xdr:nvSpPr>
      <xdr:spPr bwMode="auto">
        <a:xfrm>
          <a:off x="7315200" y="885825"/>
          <a:ext cx="4278631" cy="30480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38</xdr:col>
      <xdr:colOff>320040</xdr:colOff>
      <xdr:row>7</xdr:row>
      <xdr:rowOff>30480</xdr:rowOff>
    </xdr:from>
    <xdr:to>
      <xdr:col>48</xdr:col>
      <xdr:colOff>438151</xdr:colOff>
      <xdr:row>14</xdr:row>
      <xdr:rowOff>180975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69F5386E-2C19-477A-9558-1777BB56944D}"/>
            </a:ext>
          </a:extLst>
        </xdr:cNvPr>
        <xdr:cNvSpPr/>
      </xdr:nvSpPr>
      <xdr:spPr>
        <a:xfrm>
          <a:off x="6690360" y="1859280"/>
          <a:ext cx="4438651" cy="1758315"/>
        </a:xfrm>
        <a:prstGeom prst="wedgeRectCallout">
          <a:avLst>
            <a:gd name="adj1" fmla="val -63502"/>
            <a:gd name="adj2" fmla="val 306242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を選び、職印の上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123824</xdr:colOff>
      <xdr:row>4</xdr:row>
      <xdr:rowOff>123824</xdr:rowOff>
    </xdr:from>
    <xdr:to>
      <xdr:col>45</xdr:col>
      <xdr:colOff>251459</xdr:colOff>
      <xdr:row>12</xdr:row>
      <xdr:rowOff>228599</xdr:rowOff>
    </xdr:to>
    <xdr:sp macro="" textlink="">
      <xdr:nvSpPr>
        <xdr:cNvPr id="3" name="四角形吹き出し 7">
          <a:extLst>
            <a:ext uri="{FF2B5EF4-FFF2-40B4-BE49-F238E27FC236}">
              <a16:creationId xmlns:a16="http://schemas.microsoft.com/office/drawing/2014/main" id="{7A4E41C0-5458-49AD-8041-02AFD12B356C}"/>
            </a:ext>
          </a:extLst>
        </xdr:cNvPr>
        <xdr:cNvSpPr/>
      </xdr:nvSpPr>
      <xdr:spPr>
        <a:xfrm>
          <a:off x="6158864" y="1236344"/>
          <a:ext cx="2931795" cy="1994535"/>
        </a:xfrm>
        <a:prstGeom prst="wedgeRectCallout">
          <a:avLst>
            <a:gd name="adj1" fmla="val -35626"/>
            <a:gd name="adj2" fmla="val -48528"/>
          </a:avLst>
        </a:prstGeom>
        <a:solidFill>
          <a:srgbClr val="FFCC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個人戦の申込書には、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１枚目　</a:t>
          </a:r>
          <a:r>
            <a:rPr kumimoji="1" lang="en-US" altLang="ja-JP" sz="1400" b="1">
              <a:solidFill>
                <a:srgbClr val="FF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１～８　の選手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２枚目　</a:t>
          </a:r>
          <a:r>
            <a:rPr kumimoji="1" lang="en-US" altLang="ja-JP" sz="1400" b="1">
              <a:solidFill>
                <a:srgbClr val="FF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９～１６　の選手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３枚目　</a:t>
          </a:r>
          <a:r>
            <a:rPr kumimoji="1" lang="en-US" altLang="ja-JP" sz="1400" b="1">
              <a:solidFill>
                <a:srgbClr val="FF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１７～２４　の選手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が、印刷されます。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出場する人数に応じた申込書を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印刷してください。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133350</xdr:colOff>
      <xdr:row>0</xdr:row>
      <xdr:rowOff>57150</xdr:rowOff>
    </xdr:from>
    <xdr:to>
      <xdr:col>37</xdr:col>
      <xdr:colOff>66675</xdr:colOff>
      <xdr:row>1</xdr:row>
      <xdr:rowOff>30714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763E50-B2CE-4049-8DC5-A6E629CE2A2A}"/>
            </a:ext>
          </a:extLst>
        </xdr:cNvPr>
        <xdr:cNvSpPr txBox="1"/>
      </xdr:nvSpPr>
      <xdr:spPr>
        <a:xfrm>
          <a:off x="4705350" y="5715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36</xdr:col>
      <xdr:colOff>123825</xdr:colOff>
      <xdr:row>2</xdr:row>
      <xdr:rowOff>95250</xdr:rowOff>
    </xdr:from>
    <xdr:to>
      <xdr:col>46</xdr:col>
      <xdr:colOff>592456</xdr:colOff>
      <xdr:row>4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BAEE3C60-4A93-4DFB-91EF-A548ACA41181}"/>
            </a:ext>
          </a:extLst>
        </xdr:cNvPr>
        <xdr:cNvSpPr txBox="1">
          <a:spLocks noChangeArrowheads="1"/>
        </xdr:cNvSpPr>
      </xdr:nvSpPr>
      <xdr:spPr bwMode="auto">
        <a:xfrm>
          <a:off x="6981825" y="828675"/>
          <a:ext cx="4278631" cy="30480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38</xdr:col>
      <xdr:colOff>594360</xdr:colOff>
      <xdr:row>13</xdr:row>
      <xdr:rowOff>182880</xdr:rowOff>
    </xdr:from>
    <xdr:to>
      <xdr:col>49</xdr:col>
      <xdr:colOff>89536</xdr:colOff>
      <xdr:row>19</xdr:row>
      <xdr:rowOff>386715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BA22F2D4-0694-4637-AD2C-6083F56F26E4}"/>
            </a:ext>
          </a:extLst>
        </xdr:cNvPr>
        <xdr:cNvSpPr/>
      </xdr:nvSpPr>
      <xdr:spPr>
        <a:xfrm>
          <a:off x="6964680" y="3421380"/>
          <a:ext cx="4432936" cy="1758315"/>
        </a:xfrm>
        <a:prstGeom prst="wedgeRectCallout">
          <a:avLst>
            <a:gd name="adj1" fmla="val -70386"/>
            <a:gd name="adj2" fmla="val 282840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を選び、職印の上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133349</xdr:colOff>
      <xdr:row>4</xdr:row>
      <xdr:rowOff>161925</xdr:rowOff>
    </xdr:from>
    <xdr:to>
      <xdr:col>45</xdr:col>
      <xdr:colOff>312420</xdr:colOff>
      <xdr:row>12</xdr:row>
      <xdr:rowOff>123825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E17D6F37-08A4-420C-8ECE-F10BB465C31E}"/>
            </a:ext>
          </a:extLst>
        </xdr:cNvPr>
        <xdr:cNvSpPr/>
      </xdr:nvSpPr>
      <xdr:spPr>
        <a:xfrm>
          <a:off x="6168389" y="1259205"/>
          <a:ext cx="2983231" cy="1851660"/>
        </a:xfrm>
        <a:prstGeom prst="wedgeRectCallout">
          <a:avLst>
            <a:gd name="adj1" fmla="val 27921"/>
            <a:gd name="adj2" fmla="val -49030"/>
          </a:avLst>
        </a:prstGeom>
        <a:solidFill>
          <a:srgbClr val="FFCC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個人戦の申込書には、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１枚目　</a:t>
          </a:r>
          <a:r>
            <a:rPr kumimoji="1" lang="en-US" altLang="ja-JP" sz="1400" b="1">
              <a:solidFill>
                <a:srgbClr val="FF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１～８　の選手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２枚目　</a:t>
          </a:r>
          <a:r>
            <a:rPr kumimoji="1" lang="en-US" altLang="ja-JP" sz="1400" b="1">
              <a:solidFill>
                <a:srgbClr val="FF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９～１６　の選手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が、印刷されます。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出場する人数に応じた申込書を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印刷してください。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133350</xdr:colOff>
      <xdr:row>0</xdr:row>
      <xdr:rowOff>66675</xdr:rowOff>
    </xdr:from>
    <xdr:to>
      <xdr:col>37</xdr:col>
      <xdr:colOff>66675</xdr:colOff>
      <xdr:row>1</xdr:row>
      <xdr:rowOff>49764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DCB37-484B-424E-ACB6-A2486CD66396}"/>
            </a:ext>
          </a:extLst>
        </xdr:cNvPr>
        <xdr:cNvSpPr txBox="1"/>
      </xdr:nvSpPr>
      <xdr:spPr>
        <a:xfrm>
          <a:off x="4705350" y="66675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36</xdr:col>
      <xdr:colOff>104775</xdr:colOff>
      <xdr:row>2</xdr:row>
      <xdr:rowOff>95250</xdr:rowOff>
    </xdr:from>
    <xdr:to>
      <xdr:col>46</xdr:col>
      <xdr:colOff>573406</xdr:colOff>
      <xdr:row>4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FF2333-6FFF-48B2-A7C1-B02EB3FE8BF5}"/>
            </a:ext>
          </a:extLst>
        </xdr:cNvPr>
        <xdr:cNvSpPr txBox="1">
          <a:spLocks noChangeArrowheads="1"/>
        </xdr:cNvSpPr>
      </xdr:nvSpPr>
      <xdr:spPr bwMode="auto">
        <a:xfrm>
          <a:off x="6962775" y="819150"/>
          <a:ext cx="4278631" cy="30480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38</xdr:col>
      <xdr:colOff>396240</xdr:colOff>
      <xdr:row>13</xdr:row>
      <xdr:rowOff>167640</xdr:rowOff>
    </xdr:from>
    <xdr:to>
      <xdr:col>48</xdr:col>
      <xdr:colOff>514351</xdr:colOff>
      <xdr:row>19</xdr:row>
      <xdr:rowOff>348615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98683AF4-FABB-4763-BA9C-893032E2E221}"/>
            </a:ext>
          </a:extLst>
        </xdr:cNvPr>
        <xdr:cNvSpPr/>
      </xdr:nvSpPr>
      <xdr:spPr>
        <a:xfrm>
          <a:off x="6766560" y="3390900"/>
          <a:ext cx="4438651" cy="1758315"/>
        </a:xfrm>
        <a:prstGeom prst="wedgeRectCallout">
          <a:avLst>
            <a:gd name="adj1" fmla="val -63502"/>
            <a:gd name="adj2" fmla="val 306242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が対応可能か」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「③女子選手のデータを入力」シートで、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を選び、職印の上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のスペースに、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２ｃｍ四方の赤字で、手書きしてください。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136923</xdr:colOff>
      <xdr:row>0</xdr:row>
      <xdr:rowOff>77390</xdr:rowOff>
    </xdr:from>
    <xdr:to>
      <xdr:col>6</xdr:col>
      <xdr:colOff>154781</xdr:colOff>
      <xdr:row>0</xdr:row>
      <xdr:rowOff>315515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EDB29DA-D111-4814-A2BC-76C9A7526707}"/>
            </a:ext>
          </a:extLst>
        </xdr:cNvPr>
        <xdr:cNvSpPr txBox="1">
          <a:spLocks noChangeArrowheads="1"/>
        </xdr:cNvSpPr>
      </xdr:nvSpPr>
      <xdr:spPr bwMode="auto">
        <a:xfrm>
          <a:off x="1976439" y="77390"/>
          <a:ext cx="2768201" cy="238125"/>
        </a:xfrm>
        <a:prstGeom prst="rect">
          <a:avLst/>
        </a:prstGeom>
        <a:solidFill>
          <a:srgbClr val="FFCC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1766455</xdr:colOff>
      <xdr:row>0</xdr:row>
      <xdr:rowOff>138547</xdr:rowOff>
    </xdr:from>
    <xdr:to>
      <xdr:col>8</xdr:col>
      <xdr:colOff>761999</xdr:colOff>
      <xdr:row>0</xdr:row>
      <xdr:rowOff>727365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266643" y="138547"/>
          <a:ext cx="7722825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  <xdr:twoCellAnchor>
    <xdr:from>
      <xdr:col>8</xdr:col>
      <xdr:colOff>1047750</xdr:colOff>
      <xdr:row>0</xdr:row>
      <xdr:rowOff>152400</xdr:rowOff>
    </xdr:from>
    <xdr:to>
      <xdr:col>11</xdr:col>
      <xdr:colOff>236220</xdr:colOff>
      <xdr:row>0</xdr:row>
      <xdr:rowOff>735564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D5C717-E8BB-4AF4-B5C7-5F3A8A5EE126}"/>
            </a:ext>
          </a:extLst>
        </xdr:cNvPr>
        <xdr:cNvSpPr txBox="1"/>
      </xdr:nvSpPr>
      <xdr:spPr>
        <a:xfrm>
          <a:off x="10239375" y="152400"/>
          <a:ext cx="211264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1766455</xdr:colOff>
      <xdr:row>0</xdr:row>
      <xdr:rowOff>138547</xdr:rowOff>
    </xdr:from>
    <xdr:to>
      <xdr:col>8</xdr:col>
      <xdr:colOff>761999</xdr:colOff>
      <xdr:row>0</xdr:row>
      <xdr:rowOff>727365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37B1691-E319-4594-AC62-A5A53EAC9978}"/>
            </a:ext>
          </a:extLst>
        </xdr:cNvPr>
        <xdr:cNvSpPr txBox="1">
          <a:spLocks noChangeArrowheads="1"/>
        </xdr:cNvSpPr>
      </xdr:nvSpPr>
      <xdr:spPr bwMode="auto">
        <a:xfrm>
          <a:off x="3115195" y="138547"/>
          <a:ext cx="6828904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  <xdr:twoCellAnchor>
    <xdr:from>
      <xdr:col>8</xdr:col>
      <xdr:colOff>1009650</xdr:colOff>
      <xdr:row>0</xdr:row>
      <xdr:rowOff>123825</xdr:rowOff>
    </xdr:from>
    <xdr:to>
      <xdr:col>11</xdr:col>
      <xdr:colOff>106680</xdr:colOff>
      <xdr:row>0</xdr:row>
      <xdr:rowOff>706989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DE0981-E636-419C-A77C-3847C6B76CC7}"/>
            </a:ext>
          </a:extLst>
        </xdr:cNvPr>
        <xdr:cNvSpPr txBox="1"/>
      </xdr:nvSpPr>
      <xdr:spPr>
        <a:xfrm>
          <a:off x="10201275" y="123825"/>
          <a:ext cx="202120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351558</xdr:colOff>
      <xdr:row>0</xdr:row>
      <xdr:rowOff>168852</xdr:rowOff>
    </xdr:from>
    <xdr:to>
      <xdr:col>9</xdr:col>
      <xdr:colOff>2571749</xdr:colOff>
      <xdr:row>0</xdr:row>
      <xdr:rowOff>757670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ABDF48-1C0B-430E-BD1E-5347882E4253}"/>
            </a:ext>
          </a:extLst>
        </xdr:cNvPr>
        <xdr:cNvSpPr txBox="1">
          <a:spLocks noChangeArrowheads="1"/>
        </xdr:cNvSpPr>
      </xdr:nvSpPr>
      <xdr:spPr bwMode="auto">
        <a:xfrm>
          <a:off x="4733058" y="168852"/>
          <a:ext cx="7306541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  <xdr:twoCellAnchor>
    <xdr:from>
      <xdr:col>10</xdr:col>
      <xdr:colOff>514350</xdr:colOff>
      <xdr:row>0</xdr:row>
      <xdr:rowOff>133350</xdr:rowOff>
    </xdr:from>
    <xdr:to>
      <xdr:col>12</xdr:col>
      <xdr:colOff>409575</xdr:colOff>
      <xdr:row>0</xdr:row>
      <xdr:rowOff>716514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EA6CF6-3272-40B6-B5CF-9DED346D69DF}"/>
            </a:ext>
          </a:extLst>
        </xdr:cNvPr>
        <xdr:cNvSpPr txBox="1"/>
      </xdr:nvSpPr>
      <xdr:spPr>
        <a:xfrm>
          <a:off x="10972800" y="13335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351559</xdr:colOff>
      <xdr:row>0</xdr:row>
      <xdr:rowOff>168852</xdr:rowOff>
    </xdr:from>
    <xdr:to>
      <xdr:col>9</xdr:col>
      <xdr:colOff>1995055</xdr:colOff>
      <xdr:row>0</xdr:row>
      <xdr:rowOff>757670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F7CE809-03C2-456C-A2B8-9838F180D75D}"/>
            </a:ext>
          </a:extLst>
        </xdr:cNvPr>
        <xdr:cNvSpPr txBox="1">
          <a:spLocks noChangeArrowheads="1"/>
        </xdr:cNvSpPr>
      </xdr:nvSpPr>
      <xdr:spPr bwMode="auto">
        <a:xfrm>
          <a:off x="4733059" y="168852"/>
          <a:ext cx="6729846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  <xdr:twoCellAnchor>
    <xdr:from>
      <xdr:col>9</xdr:col>
      <xdr:colOff>2495550</xdr:colOff>
      <xdr:row>0</xdr:row>
      <xdr:rowOff>152400</xdr:rowOff>
    </xdr:from>
    <xdr:to>
      <xdr:col>10</xdr:col>
      <xdr:colOff>1476375</xdr:colOff>
      <xdr:row>0</xdr:row>
      <xdr:rowOff>735564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A46A07-BD2D-4D6A-8442-DDCFFA7BF974}"/>
            </a:ext>
          </a:extLst>
        </xdr:cNvPr>
        <xdr:cNvSpPr txBox="1"/>
      </xdr:nvSpPr>
      <xdr:spPr>
        <a:xfrm>
          <a:off x="11963400" y="152400"/>
          <a:ext cx="2409825" cy="583164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7</xdr:row>
      <xdr:rowOff>228601</xdr:rowOff>
    </xdr:from>
    <xdr:to>
      <xdr:col>8</xdr:col>
      <xdr:colOff>720725</xdr:colOff>
      <xdr:row>11</xdr:row>
      <xdr:rowOff>57151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52593FF-50CC-42F4-AA10-B50A04BA97C9}"/>
            </a:ext>
          </a:extLst>
        </xdr:cNvPr>
        <xdr:cNvSpPr txBox="1">
          <a:spLocks noChangeArrowheads="1"/>
        </xdr:cNvSpPr>
      </xdr:nvSpPr>
      <xdr:spPr bwMode="auto">
        <a:xfrm>
          <a:off x="7010400" y="2057401"/>
          <a:ext cx="2854325" cy="781050"/>
        </a:xfrm>
        <a:prstGeom prst="rect">
          <a:avLst/>
        </a:prstGeom>
        <a:solidFill>
          <a:srgbClr val="FFCCCC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合計金額が、「委員長（参加費）」シートの合計と一致していない場合は、セルが赤く表示されています。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323850</xdr:colOff>
      <xdr:row>0</xdr:row>
      <xdr:rowOff>123825</xdr:rowOff>
    </xdr:from>
    <xdr:to>
      <xdr:col>8</xdr:col>
      <xdr:colOff>390525</xdr:colOff>
      <xdr:row>1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DD5E8C-1D8D-4F20-9989-AAA64CA64B61}"/>
            </a:ext>
          </a:extLst>
        </xdr:cNvPr>
        <xdr:cNvSpPr txBox="1"/>
      </xdr:nvSpPr>
      <xdr:spPr>
        <a:xfrm>
          <a:off x="7124700" y="123825"/>
          <a:ext cx="2409825" cy="647700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関東大会用</a:t>
          </a:r>
          <a:endParaRPr kumimoji="1" lang="ja-JP" altLang="en-US" sz="105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D46"/>
  <sheetViews>
    <sheetView showGridLines="0" showRowColHeaders="0" tabSelected="1" zoomScale="150" zoomScaleNormal="150" workbookViewId="0">
      <selection activeCell="F15" sqref="F15"/>
    </sheetView>
  </sheetViews>
  <sheetFormatPr defaultRowHeight="13.5"/>
  <cols>
    <col min="1" max="1" width="2.25" customWidth="1"/>
    <col min="2" max="2" width="5.75" customWidth="1"/>
    <col min="3" max="4" width="29.125" customWidth="1"/>
    <col min="8" max="8" width="9" customWidth="1"/>
    <col min="14" max="14" width="9" customWidth="1"/>
    <col min="26" max="26" width="11.625" bestFit="1" customWidth="1"/>
    <col min="27" max="27" width="56.625" customWidth="1"/>
  </cols>
  <sheetData>
    <row r="1" spans="2:30" ht="6.75" customHeight="1"/>
    <row r="2" spans="2:30" ht="28.5">
      <c r="B2" s="75" t="s">
        <v>110</v>
      </c>
      <c r="Z2" s="323">
        <v>2022</v>
      </c>
      <c r="AA2" s="472" t="s">
        <v>415</v>
      </c>
    </row>
    <row r="3" spans="2:30" ht="6" customHeight="1"/>
    <row r="4" spans="2:30">
      <c r="C4" t="s">
        <v>396</v>
      </c>
      <c r="Z4" s="322" t="s">
        <v>288</v>
      </c>
      <c r="AA4" s="324" t="s">
        <v>416</v>
      </c>
      <c r="AC4" s="1" t="s">
        <v>397</v>
      </c>
      <c r="AD4" s="420">
        <v>39174</v>
      </c>
    </row>
    <row r="5" spans="2:30" ht="6" customHeight="1">
      <c r="AA5" s="324" t="s">
        <v>289</v>
      </c>
      <c r="AC5" s="1"/>
      <c r="AD5" s="473"/>
    </row>
    <row r="6" spans="2:30" ht="15.75" customHeight="1">
      <c r="B6" s="546" t="s">
        <v>291</v>
      </c>
      <c r="C6" s="547"/>
      <c r="D6" s="548"/>
      <c r="Y6" s="321"/>
      <c r="Z6" s="320"/>
      <c r="AA6" s="324" t="s">
        <v>290</v>
      </c>
      <c r="AC6" s="1" t="s">
        <v>399</v>
      </c>
      <c r="AD6" s="420">
        <v>40269</v>
      </c>
    </row>
    <row r="7" spans="2:30" ht="6" customHeight="1">
      <c r="B7" s="73"/>
      <c r="C7" s="74"/>
      <c r="AA7" s="324" t="s">
        <v>291</v>
      </c>
      <c r="AC7" s="1"/>
      <c r="AD7" s="474"/>
    </row>
    <row r="8" spans="2:30" ht="15.75" customHeight="1">
      <c r="B8" s="149" t="s">
        <v>106</v>
      </c>
      <c r="C8" s="544" t="s">
        <v>391</v>
      </c>
      <c r="D8" s="545"/>
      <c r="AA8" s="324" t="s">
        <v>292</v>
      </c>
      <c r="AC8" s="88">
        <f>Top!$Z$2+1</f>
        <v>2023</v>
      </c>
      <c r="AD8" s="1" t="s">
        <v>417</v>
      </c>
    </row>
    <row r="9" spans="2:30" ht="6" customHeight="1">
      <c r="B9" s="72"/>
      <c r="C9" s="74"/>
      <c r="AA9" s="324" t="s">
        <v>293</v>
      </c>
    </row>
    <row r="10" spans="2:30" ht="15.75" customHeight="1">
      <c r="B10" s="150" t="s">
        <v>107</v>
      </c>
      <c r="C10" s="549" t="s">
        <v>392</v>
      </c>
      <c r="D10" s="550"/>
      <c r="AA10" s="324" t="s">
        <v>294</v>
      </c>
    </row>
    <row r="11" spans="2:30" ht="5.25" customHeight="1">
      <c r="B11" s="72"/>
      <c r="AA11" s="324" t="s">
        <v>295</v>
      </c>
    </row>
    <row r="12" spans="2:30" ht="15.75" customHeight="1">
      <c r="B12" s="151" t="s">
        <v>108</v>
      </c>
      <c r="C12" s="551" t="s">
        <v>393</v>
      </c>
      <c r="D12" s="552"/>
      <c r="AA12" s="324" t="s">
        <v>296</v>
      </c>
    </row>
    <row r="13" spans="2:30" ht="6" customHeight="1">
      <c r="B13" s="72"/>
      <c r="AA13" s="324" t="s">
        <v>280</v>
      </c>
    </row>
    <row r="14" spans="2:30" ht="15.75" customHeight="1">
      <c r="B14" s="149" t="s">
        <v>105</v>
      </c>
      <c r="C14" s="542" t="s">
        <v>394</v>
      </c>
      <c r="D14" s="543"/>
      <c r="AA14" s="324" t="s">
        <v>281</v>
      </c>
    </row>
    <row r="15" spans="2:30" ht="6" customHeight="1">
      <c r="B15" s="72"/>
      <c r="AA15" s="324" t="s">
        <v>282</v>
      </c>
    </row>
    <row r="16" spans="2:30" ht="15.75" customHeight="1">
      <c r="B16" s="339" t="s">
        <v>297</v>
      </c>
      <c r="C16" s="549" t="s">
        <v>310</v>
      </c>
      <c r="D16" s="550"/>
      <c r="AA16" s="324" t="s">
        <v>283</v>
      </c>
    </row>
    <row r="17" spans="2:27" ht="5.25" customHeight="1">
      <c r="B17" s="72"/>
      <c r="AA17" s="324" t="s">
        <v>284</v>
      </c>
    </row>
    <row r="18" spans="2:27" ht="15.75" customHeight="1">
      <c r="B18" s="411" t="s">
        <v>301</v>
      </c>
      <c r="C18" s="562" t="s">
        <v>309</v>
      </c>
      <c r="D18" s="563"/>
      <c r="AA18" s="324" t="s">
        <v>285</v>
      </c>
    </row>
    <row r="19" spans="2:27" ht="6.75" customHeight="1">
      <c r="B19" s="72"/>
      <c r="AA19" s="324" t="s">
        <v>286</v>
      </c>
    </row>
    <row r="20" spans="2:27" ht="15" customHeight="1">
      <c r="B20" s="151" t="s">
        <v>298</v>
      </c>
      <c r="C20" s="551" t="s">
        <v>308</v>
      </c>
      <c r="D20" s="552"/>
      <c r="AA20" s="324" t="s">
        <v>287</v>
      </c>
    </row>
    <row r="21" spans="2:27" ht="6.75" customHeight="1">
      <c r="B21" s="72"/>
      <c r="AA21" s="324"/>
    </row>
    <row r="22" spans="2:27" ht="15.75" customHeight="1">
      <c r="B22" s="412" t="s">
        <v>302</v>
      </c>
      <c r="C22" s="564" t="s">
        <v>307</v>
      </c>
      <c r="D22" s="565"/>
      <c r="AA22" s="324"/>
    </row>
    <row r="23" spans="2:27" ht="6.75" customHeight="1">
      <c r="B23" s="72"/>
      <c r="AA23" s="324"/>
    </row>
    <row r="24" spans="2:27" ht="15.75" customHeight="1">
      <c r="B24" s="149" t="s">
        <v>109</v>
      </c>
      <c r="C24" s="558" t="s">
        <v>395</v>
      </c>
      <c r="D24" s="559"/>
      <c r="AA24" s="324"/>
    </row>
    <row r="25" spans="2:27" ht="6" customHeight="1">
      <c r="B25" s="72"/>
      <c r="AA25" s="324"/>
    </row>
    <row r="26" spans="2:27" ht="15.75" customHeight="1">
      <c r="B26" s="152" t="s">
        <v>299</v>
      </c>
      <c r="C26" s="556" t="s">
        <v>306</v>
      </c>
      <c r="D26" s="557"/>
      <c r="AA26" s="324"/>
    </row>
    <row r="27" spans="2:27" ht="15.75" customHeight="1">
      <c r="B27" s="553" t="s">
        <v>434</v>
      </c>
      <c r="C27" s="553"/>
      <c r="D27" s="211" t="s">
        <v>435</v>
      </c>
      <c r="AA27" s="324"/>
    </row>
    <row r="28" spans="2:27" ht="15.75" customHeight="1">
      <c r="B28" s="553" t="s">
        <v>436</v>
      </c>
      <c r="C28" s="553"/>
      <c r="D28" s="211" t="s">
        <v>437</v>
      </c>
      <c r="AA28" s="324"/>
    </row>
    <row r="29" spans="2:27" ht="6" customHeight="1">
      <c r="AA29" s="324"/>
    </row>
    <row r="30" spans="2:27" ht="15.75" customHeight="1">
      <c r="B30" s="152" t="s">
        <v>304</v>
      </c>
      <c r="C30" s="556" t="s">
        <v>305</v>
      </c>
      <c r="D30" s="557"/>
      <c r="AA30" s="324"/>
    </row>
    <row r="31" spans="2:27" ht="15.75" customHeight="1">
      <c r="B31" s="570" t="s">
        <v>379</v>
      </c>
      <c r="C31" s="570"/>
      <c r="D31" s="413" t="s">
        <v>381</v>
      </c>
      <c r="AA31" s="324"/>
    </row>
    <row r="32" spans="2:27" ht="15.75" customHeight="1">
      <c r="B32" s="570" t="s">
        <v>380</v>
      </c>
      <c r="C32" s="570"/>
      <c r="D32" s="413" t="s">
        <v>382</v>
      </c>
      <c r="AA32" s="324"/>
    </row>
    <row r="33" spans="2:27" ht="6.75" customHeight="1">
      <c r="AA33" s="324"/>
    </row>
    <row r="34" spans="2:27">
      <c r="B34" s="85" t="s">
        <v>383</v>
      </c>
      <c r="C34" s="560" t="s">
        <v>389</v>
      </c>
      <c r="D34" s="561"/>
      <c r="AA34" s="324"/>
    </row>
    <row r="35" spans="2:27" ht="6.75" customHeight="1">
      <c r="AA35" s="324"/>
    </row>
    <row r="36" spans="2:27">
      <c r="B36" s="85" t="s">
        <v>384</v>
      </c>
      <c r="C36" s="560" t="s">
        <v>390</v>
      </c>
      <c r="D36" s="561"/>
      <c r="AA36" s="324"/>
    </row>
    <row r="37" spans="2:27" ht="6.75" customHeight="1">
      <c r="B37" s="72"/>
      <c r="AA37" s="324"/>
    </row>
    <row r="38" spans="2:27">
      <c r="B38" s="85" t="s">
        <v>121</v>
      </c>
      <c r="C38" s="554" t="s">
        <v>210</v>
      </c>
      <c r="D38" s="555"/>
      <c r="AA38" s="324"/>
    </row>
    <row r="39" spans="2:27" ht="6.75" customHeight="1">
      <c r="AA39" s="324"/>
    </row>
    <row r="40" spans="2:27">
      <c r="B40" s="566" t="s">
        <v>113</v>
      </c>
      <c r="C40" s="568" t="s">
        <v>300</v>
      </c>
      <c r="D40" s="569"/>
      <c r="AA40" s="324"/>
    </row>
    <row r="41" spans="2:27" ht="13.5" customHeight="1">
      <c r="B41" s="567"/>
      <c r="C41" s="131" t="s">
        <v>402</v>
      </c>
      <c r="D41" s="132" t="s">
        <v>404</v>
      </c>
      <c r="AA41" s="324"/>
    </row>
    <row r="42" spans="2:27">
      <c r="B42" s="129"/>
      <c r="C42" s="86" t="s">
        <v>403</v>
      </c>
      <c r="D42" s="153"/>
      <c r="AA42" s="324"/>
    </row>
    <row r="43" spans="2:27" ht="6.75" customHeight="1"/>
    <row r="44" spans="2:27">
      <c r="B44" s="566" t="s">
        <v>113</v>
      </c>
      <c r="C44" s="568" t="s">
        <v>303</v>
      </c>
      <c r="D44" s="569"/>
    </row>
    <row r="45" spans="2:27" ht="13.5" customHeight="1">
      <c r="B45" s="567"/>
      <c r="C45" s="131" t="s">
        <v>402</v>
      </c>
      <c r="D45" s="132" t="s">
        <v>405</v>
      </c>
    </row>
    <row r="46" spans="2:27">
      <c r="B46" s="129"/>
      <c r="C46" s="86" t="s">
        <v>403</v>
      </c>
      <c r="D46" s="153" t="s">
        <v>447</v>
      </c>
    </row>
  </sheetData>
  <protectedRanges>
    <protectedRange sqref="B6:D6" name="大会名"/>
  </protectedRanges>
  <customSheetViews>
    <customSheetView guid="{5D963F3A-B207-4215-A36A-BBA0BD90DFE4}" scale="150" showGridLines="0" hiddenColumns="1">
      <pageMargins left="0.7" right="0.7" top="0.75" bottom="0.75" header="0.3" footer="0.3"/>
    </customSheetView>
  </customSheetViews>
  <mergeCells count="23">
    <mergeCell ref="B44:B45"/>
    <mergeCell ref="C44:D44"/>
    <mergeCell ref="C30:D30"/>
    <mergeCell ref="B31:C31"/>
    <mergeCell ref="B32:C32"/>
    <mergeCell ref="C40:D40"/>
    <mergeCell ref="B40:B41"/>
    <mergeCell ref="C16:D16"/>
    <mergeCell ref="B27:C27"/>
    <mergeCell ref="B28:C28"/>
    <mergeCell ref="C38:D38"/>
    <mergeCell ref="C20:D20"/>
    <mergeCell ref="C26:D26"/>
    <mergeCell ref="C24:D24"/>
    <mergeCell ref="C34:D34"/>
    <mergeCell ref="C18:D18"/>
    <mergeCell ref="C22:D22"/>
    <mergeCell ref="C36:D36"/>
    <mergeCell ref="C14:D14"/>
    <mergeCell ref="C8:D8"/>
    <mergeCell ref="B6:D6"/>
    <mergeCell ref="C10:D10"/>
    <mergeCell ref="C12:D12"/>
  </mergeCells>
  <phoneticPr fontId="2"/>
  <dataValidations count="1">
    <dataValidation type="list" allowBlank="1" showInputMessage="1" showErrorMessage="1" sqref="B6:D6" xr:uid="{00000000-0002-0000-0000-000000000000}">
      <formula1>$AA$4:$AA$42</formula1>
    </dataValidation>
  </dataValidations>
  <hyperlinks>
    <hyperlink ref="C16" location="男子選手!A1" display="男子出場選手を決定してください" xr:uid="{00000000-0004-0000-0000-000000000000}"/>
    <hyperlink ref="C12" location="女子入力!A1" display="女子選手のデータを入力" xr:uid="{00000000-0004-0000-0000-000001000000}"/>
    <hyperlink ref="C20" location="女子選手!A1" display="女子出場選手を決定してください" xr:uid="{00000000-0004-0000-0000-000002000000}"/>
    <hyperlink ref="C41" location="'⑨-2委員長集約(団体)全中'!A1" display="団体" xr:uid="{00000000-0004-0000-0000-000003000000}"/>
    <hyperlink ref="D41" location="'⑨-3委員長集約(個人)全中'!A1" display="全国個人" xr:uid="{00000000-0004-0000-0000-000004000000}"/>
    <hyperlink ref="C24:D24" location="⑦日付!A1" display="申込書の日付を入力" xr:uid="{00000000-0004-0000-0000-000005000000}"/>
    <hyperlink ref="C14" location="基本情報!A1" display="①基本情報を入力してください" xr:uid="{00000000-0004-0000-0000-000006000000}"/>
    <hyperlink ref="C14:D14" location="④外字!A1" display="外字が対応可能か確認" xr:uid="{00000000-0004-0000-0000-000007000000}"/>
    <hyperlink ref="C12:D12" location="③女入力!A1" display="女子選手のデータを入力" xr:uid="{00000000-0004-0000-0000-000008000000}"/>
    <hyperlink ref="C16:D16" location="'⑤-1全国男選択'!A1" display="全国 男子出場選手を決定" xr:uid="{00000000-0004-0000-0000-000009000000}"/>
    <hyperlink ref="C20:D20" location="'⑥-1全国女選択'!A1" display="全国 女子出場選手を決定" xr:uid="{00000000-0004-0000-0000-00000A000000}"/>
    <hyperlink ref="C10:D10" location="②男入力!A1" display="男子選手のデータを入力" xr:uid="{00000000-0004-0000-0000-00000B000000}"/>
    <hyperlink ref="C34:D34" location="'⑨-1委員長集約(参加費)'!A1" display="参加費の確認（全国・関東）" xr:uid="{00000000-0004-0000-0000-00000C000000}"/>
    <hyperlink ref="C42" location="'⑨-1委員長集約(参加費)'!A1" display="参加費の確認等" xr:uid="{00000000-0004-0000-0000-00000D000000}"/>
    <hyperlink ref="C8:D8" location="①基本情報!A1" display="基本情報を入力" xr:uid="{00000000-0004-0000-0000-00000E000000}"/>
    <hyperlink ref="B28" location="'⑧-4女個'!A1" display="4　女子個人" xr:uid="{00000000-0004-0000-0000-00000F000000}"/>
    <hyperlink ref="B27" location="'⑧-2女団'!A1" display="2　女子団体" xr:uid="{00000000-0004-0000-0000-000010000000}"/>
    <hyperlink ref="D27" location="'⑧-1-2全国男団印刷(様式2)'!A1" display="2　全国 男子団体(様式2)" xr:uid="{00000000-0004-0000-0000-000011000000}"/>
    <hyperlink ref="D28" location="'⑧-1-4全国男個印刷(様式4)'!A1" display="4　全国 男子個人(様式4)" xr:uid="{00000000-0004-0000-0000-000012000000}"/>
    <hyperlink ref="B27:C27" location="'⑧-1-1全国女団印刷(様式1)'!A1" display="1　全国 女子団体(様式1)" xr:uid="{00000000-0004-0000-0000-000013000000}"/>
    <hyperlink ref="B28:C28" location="'⑧-1-3全国女個印刷(様式3)'!A1" display="3　全国 女子個人(様式3)" xr:uid="{00000000-0004-0000-0000-000014000000}"/>
    <hyperlink ref="C18" location="男子選手!A1" display="男子出場選手を決定してください" xr:uid="{00000000-0004-0000-0000-000015000000}"/>
    <hyperlink ref="C18:D18" location="'⑤-2関東男選択'!A1" display="関東 男子出場選手を決定" xr:uid="{00000000-0004-0000-0000-000016000000}"/>
    <hyperlink ref="C22" location="女子選手!A1" display="女子出場選手を決定してください" xr:uid="{00000000-0004-0000-0000-000017000000}"/>
    <hyperlink ref="C22:D22" location="'⑥-2関東女選択'!A1" display="関東 女子出場選手を決定" xr:uid="{00000000-0004-0000-0000-000018000000}"/>
    <hyperlink ref="C45" location="'⑨-2委員長集約(団体)関東'!A1" display="団体" xr:uid="{00000000-0004-0000-0000-000019000000}"/>
    <hyperlink ref="D45" location="'⑨-3委員長集約(個人)関東'!A1" display="関東個人" xr:uid="{00000000-0004-0000-0000-00001A000000}"/>
    <hyperlink ref="C46" location="'⑨-1委員長集約(参加費)'!A1" display="参加費の確認等" xr:uid="{00000000-0004-0000-0000-00001B000000}"/>
    <hyperlink ref="C36:D36" location="'⑨-4領収書'!A1" display="領収書について（関東だけ）" xr:uid="{00000000-0004-0000-0000-00001C000000}"/>
    <hyperlink ref="B31:C31" location="'⑧-2-1関東男団印刷'!A1" display="1　関東 男子団体" xr:uid="{00000000-0004-0000-0000-00001D000000}"/>
    <hyperlink ref="B32" location="'⑧-4女個'!A1" display="4　女子個人" xr:uid="{00000000-0004-0000-0000-00001E000000}"/>
    <hyperlink ref="B32:C32" location="'⑧-2-3関東男個印刷'!A1" display="3　関東 男子個人" xr:uid="{00000000-0004-0000-0000-00001F000000}"/>
    <hyperlink ref="D31" location="'⑧-2-2関東女団印刷'!A1" display="2　関東 女子団体" xr:uid="{00000000-0004-0000-0000-000020000000}"/>
    <hyperlink ref="D32" location="'⑧-2-4関東女個印刷'!A1" display="4　関東 女子個人" xr:uid="{00000000-0004-0000-0000-000021000000}"/>
    <hyperlink ref="D46" location="'⑨-4領収書'!A1" display="領収書の宛名について" xr:uid="{00000000-0004-0000-0000-000022000000}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A228"/>
  <sheetViews>
    <sheetView showGridLines="0" showZeros="0" zoomScaleNormal="100" workbookViewId="0">
      <selection activeCell="D1" sqref="D1:H1"/>
    </sheetView>
  </sheetViews>
  <sheetFormatPr defaultColWidth="9" defaultRowHeight="13.5"/>
  <cols>
    <col min="1" max="35" width="2.75" style="1" customWidth="1"/>
    <col min="36" max="36" width="2.25" style="1" customWidth="1"/>
    <col min="37" max="71" width="2.75" style="1" customWidth="1"/>
    <col min="72" max="77" width="2.25" style="1" customWidth="1"/>
    <col min="78" max="79" width="0" style="1" hidden="1" customWidth="1"/>
    <col min="80" max="16384" width="9" style="1"/>
  </cols>
  <sheetData>
    <row r="1" spans="1:79" ht="36" customHeight="1">
      <c r="D1" s="709" t="s">
        <v>103</v>
      </c>
      <c r="E1" s="710"/>
      <c r="F1" s="710"/>
      <c r="G1" s="710"/>
      <c r="H1" s="711"/>
      <c r="I1" s="155"/>
    </row>
    <row r="2" spans="1:79" ht="24.6" customHeight="1">
      <c r="A2" s="59"/>
      <c r="B2" s="59" t="s">
        <v>131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0" t="s">
        <v>88</v>
      </c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127"/>
      <c r="CA2" s="1" t="s">
        <v>148</v>
      </c>
    </row>
    <row r="3" spans="1:79" ht="12" customHeight="1">
      <c r="A3" s="59"/>
      <c r="B3" s="59"/>
      <c r="C3" s="59"/>
      <c r="D3" s="89"/>
      <c r="E3" s="90"/>
      <c r="F3" s="59" t="s">
        <v>114</v>
      </c>
      <c r="G3" s="59"/>
      <c r="H3" s="59"/>
      <c r="I3" s="59"/>
      <c r="J3" s="59"/>
      <c r="K3" s="91"/>
      <c r="L3" s="92"/>
      <c r="M3" s="59" t="s">
        <v>115</v>
      </c>
      <c r="N3" s="59"/>
      <c r="O3" s="59"/>
      <c r="P3" s="59"/>
      <c r="Q3" s="59"/>
      <c r="R3" s="59"/>
      <c r="S3" s="59"/>
      <c r="T3" s="59"/>
      <c r="U3" s="475"/>
      <c r="V3" s="476"/>
      <c r="W3" s="59" t="s">
        <v>114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60"/>
      <c r="AL3" s="60"/>
      <c r="AM3" s="60"/>
      <c r="AN3" s="89"/>
      <c r="AO3" s="90"/>
      <c r="AP3" s="60" t="s">
        <v>114</v>
      </c>
      <c r="AQ3" s="60"/>
      <c r="AR3" s="60"/>
      <c r="AS3" s="60"/>
      <c r="AT3" s="60"/>
      <c r="AU3" s="91"/>
      <c r="AV3" s="92"/>
      <c r="AW3" s="60" t="s">
        <v>115</v>
      </c>
      <c r="AX3" s="60"/>
      <c r="AY3" s="60"/>
      <c r="AZ3" s="60"/>
      <c r="BA3" s="60"/>
      <c r="BB3" s="60"/>
      <c r="BC3" s="60"/>
      <c r="BD3" s="60"/>
      <c r="BE3" s="475"/>
      <c r="BF3" s="476"/>
      <c r="BG3" s="60" t="s">
        <v>114</v>
      </c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127"/>
      <c r="BZ3" s="1">
        <v>1</v>
      </c>
      <c r="CA3" s="1" t="s">
        <v>149</v>
      </c>
    </row>
    <row r="4" spans="1:79" ht="6.6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59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127"/>
      <c r="BZ4" s="1">
        <v>2</v>
      </c>
      <c r="CA4" s="1" t="s">
        <v>150</v>
      </c>
    </row>
    <row r="5" spans="1:79" ht="18" customHeight="1" thickBot="1">
      <c r="A5" s="68"/>
      <c r="B5" s="712" t="s">
        <v>77</v>
      </c>
      <c r="C5" s="712"/>
      <c r="D5" s="712"/>
      <c r="E5" s="712"/>
      <c r="F5" s="712"/>
      <c r="G5" s="712"/>
      <c r="H5" s="712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59"/>
      <c r="AK5" s="70"/>
      <c r="AL5" s="668" t="s">
        <v>77</v>
      </c>
      <c r="AM5" s="668"/>
      <c r="AN5" s="668"/>
      <c r="AO5" s="668"/>
      <c r="AP5" s="668"/>
      <c r="AQ5" s="668"/>
      <c r="AR5" s="668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179"/>
      <c r="BT5" s="127"/>
      <c r="BZ5" s="1">
        <v>3</v>
      </c>
      <c r="CA5" s="1" t="s">
        <v>151</v>
      </c>
    </row>
    <row r="6" spans="1:79" ht="12" customHeight="1">
      <c r="A6" s="68"/>
      <c r="B6" s="713" t="s">
        <v>37</v>
      </c>
      <c r="C6" s="689"/>
      <c r="D6" s="689"/>
      <c r="E6" s="689"/>
      <c r="F6" s="689"/>
      <c r="G6" s="689"/>
      <c r="H6" s="689"/>
      <c r="I6" s="714"/>
      <c r="J6" s="653" t="s">
        <v>37</v>
      </c>
      <c r="K6" s="654"/>
      <c r="L6" s="654"/>
      <c r="M6" s="655"/>
      <c r="N6" s="688" t="s">
        <v>0</v>
      </c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571" t="s">
        <v>1</v>
      </c>
      <c r="AD6" s="571"/>
      <c r="AE6" s="571"/>
      <c r="AF6" s="571"/>
      <c r="AG6" s="571"/>
      <c r="AH6" s="571"/>
      <c r="AI6" s="572"/>
      <c r="AJ6" s="59"/>
      <c r="AK6" s="70"/>
      <c r="AL6" s="713" t="s">
        <v>37</v>
      </c>
      <c r="AM6" s="689"/>
      <c r="AN6" s="689"/>
      <c r="AO6" s="689"/>
      <c r="AP6" s="689"/>
      <c r="AQ6" s="689"/>
      <c r="AR6" s="689"/>
      <c r="AS6" s="714"/>
      <c r="AT6" s="653" t="s">
        <v>37</v>
      </c>
      <c r="AU6" s="654"/>
      <c r="AV6" s="654"/>
      <c r="AW6" s="655"/>
      <c r="AX6" s="688" t="s">
        <v>0</v>
      </c>
      <c r="AY6" s="689"/>
      <c r="AZ6" s="689"/>
      <c r="BA6" s="689"/>
      <c r="BB6" s="689"/>
      <c r="BC6" s="689"/>
      <c r="BD6" s="689"/>
      <c r="BE6" s="689"/>
      <c r="BF6" s="689"/>
      <c r="BG6" s="689"/>
      <c r="BH6" s="689"/>
      <c r="BI6" s="689"/>
      <c r="BJ6" s="689"/>
      <c r="BK6" s="689"/>
      <c r="BL6" s="689"/>
      <c r="BM6" s="571" t="s">
        <v>1</v>
      </c>
      <c r="BN6" s="571"/>
      <c r="BO6" s="571"/>
      <c r="BP6" s="571"/>
      <c r="BQ6" s="571"/>
      <c r="BR6" s="571"/>
      <c r="BS6" s="572"/>
      <c r="BT6" s="127"/>
      <c r="BZ6" s="1">
        <v>4</v>
      </c>
      <c r="CA6" s="1" t="s">
        <v>152</v>
      </c>
    </row>
    <row r="7" spans="1:79" ht="12" customHeight="1">
      <c r="A7" s="68"/>
      <c r="B7" s="715" t="s">
        <v>2</v>
      </c>
      <c r="C7" s="686"/>
      <c r="D7" s="686"/>
      <c r="E7" s="686"/>
      <c r="F7" s="686"/>
      <c r="G7" s="686"/>
      <c r="H7" s="686"/>
      <c r="I7" s="687"/>
      <c r="J7" s="685" t="s">
        <v>76</v>
      </c>
      <c r="K7" s="686"/>
      <c r="L7" s="686"/>
      <c r="M7" s="687"/>
      <c r="N7" s="690"/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  <c r="AB7" s="691"/>
      <c r="AC7" s="573"/>
      <c r="AD7" s="573"/>
      <c r="AE7" s="573"/>
      <c r="AF7" s="573"/>
      <c r="AG7" s="573"/>
      <c r="AH7" s="573"/>
      <c r="AI7" s="574"/>
      <c r="AJ7" s="59"/>
      <c r="AK7" s="70"/>
      <c r="AL7" s="715" t="s">
        <v>2</v>
      </c>
      <c r="AM7" s="686"/>
      <c r="AN7" s="686"/>
      <c r="AO7" s="686"/>
      <c r="AP7" s="686"/>
      <c r="AQ7" s="686"/>
      <c r="AR7" s="686"/>
      <c r="AS7" s="687"/>
      <c r="AT7" s="685" t="s">
        <v>76</v>
      </c>
      <c r="AU7" s="686"/>
      <c r="AV7" s="686"/>
      <c r="AW7" s="687"/>
      <c r="AX7" s="690"/>
      <c r="AY7" s="691"/>
      <c r="AZ7" s="691"/>
      <c r="BA7" s="691"/>
      <c r="BB7" s="691"/>
      <c r="BC7" s="691"/>
      <c r="BD7" s="691"/>
      <c r="BE7" s="691"/>
      <c r="BF7" s="691"/>
      <c r="BG7" s="691"/>
      <c r="BH7" s="691"/>
      <c r="BI7" s="691"/>
      <c r="BJ7" s="691"/>
      <c r="BK7" s="691"/>
      <c r="BL7" s="691"/>
      <c r="BM7" s="573"/>
      <c r="BN7" s="573"/>
      <c r="BO7" s="573"/>
      <c r="BP7" s="573"/>
      <c r="BQ7" s="573"/>
      <c r="BR7" s="573"/>
      <c r="BS7" s="574"/>
      <c r="BT7" s="127"/>
      <c r="BZ7" s="1">
        <v>5</v>
      </c>
      <c r="CA7" s="1" t="s">
        <v>153</v>
      </c>
    </row>
    <row r="8" spans="1:79" ht="12" customHeight="1">
      <c r="A8" s="68"/>
      <c r="B8" s="701"/>
      <c r="C8" s="693"/>
      <c r="D8" s="693"/>
      <c r="E8" s="693"/>
      <c r="F8" s="693"/>
      <c r="G8" s="693"/>
      <c r="H8" s="693"/>
      <c r="I8" s="694"/>
      <c r="J8" s="692"/>
      <c r="K8" s="693"/>
      <c r="L8" s="693"/>
      <c r="M8" s="694"/>
      <c r="N8" s="154" t="s">
        <v>3</v>
      </c>
      <c r="O8" s="575"/>
      <c r="P8" s="575"/>
      <c r="Q8" s="575"/>
      <c r="R8" s="716"/>
      <c r="S8" s="717" t="s">
        <v>270</v>
      </c>
      <c r="T8" s="717"/>
      <c r="U8" s="717"/>
      <c r="V8" s="717"/>
      <c r="W8" s="717"/>
      <c r="X8" s="717"/>
      <c r="Y8" s="597"/>
      <c r="Z8" s="598"/>
      <c r="AA8" s="598"/>
      <c r="AB8" s="599"/>
      <c r="AC8" s="575"/>
      <c r="AD8" s="575"/>
      <c r="AE8" s="575"/>
      <c r="AF8" s="575"/>
      <c r="AG8" s="575"/>
      <c r="AH8" s="575"/>
      <c r="AI8" s="576"/>
      <c r="AJ8" s="59"/>
      <c r="AK8" s="70"/>
      <c r="AL8" s="701" t="s">
        <v>450</v>
      </c>
      <c r="AM8" s="693"/>
      <c r="AN8" s="693"/>
      <c r="AO8" s="693"/>
      <c r="AP8" s="693"/>
      <c r="AQ8" s="693"/>
      <c r="AR8" s="693"/>
      <c r="AS8" s="694"/>
      <c r="AT8" s="692" t="s">
        <v>453</v>
      </c>
      <c r="AU8" s="693"/>
      <c r="AV8" s="693"/>
      <c r="AW8" s="694"/>
      <c r="AX8" s="317" t="s">
        <v>3</v>
      </c>
      <c r="AY8" s="593" t="s">
        <v>454</v>
      </c>
      <c r="AZ8" s="594"/>
      <c r="BA8" s="594"/>
      <c r="BB8" s="594"/>
      <c r="BC8" s="594"/>
      <c r="BD8" s="470"/>
      <c r="BE8" s="610" t="s">
        <v>270</v>
      </c>
      <c r="BF8" s="611"/>
      <c r="BG8" s="611"/>
      <c r="BH8" s="612"/>
      <c r="BI8" s="597" t="s">
        <v>166</v>
      </c>
      <c r="BJ8" s="598"/>
      <c r="BK8" s="598"/>
      <c r="BL8" s="599"/>
      <c r="BM8" s="575" t="s">
        <v>456</v>
      </c>
      <c r="BN8" s="575"/>
      <c r="BO8" s="575"/>
      <c r="BP8" s="575"/>
      <c r="BQ8" s="575"/>
      <c r="BR8" s="575"/>
      <c r="BS8" s="576"/>
      <c r="BT8" s="127"/>
      <c r="BZ8" s="1">
        <v>6</v>
      </c>
      <c r="CA8" s="1" t="s">
        <v>154</v>
      </c>
    </row>
    <row r="9" spans="1:79" ht="12" customHeight="1">
      <c r="A9" s="68"/>
      <c r="B9" s="704"/>
      <c r="C9" s="619"/>
      <c r="D9" s="619"/>
      <c r="E9" s="619"/>
      <c r="F9" s="619"/>
      <c r="G9" s="619"/>
      <c r="H9" s="619"/>
      <c r="I9" s="620"/>
      <c r="J9" s="579"/>
      <c r="K9" s="579"/>
      <c r="L9" s="579"/>
      <c r="M9" s="579"/>
      <c r="N9" s="589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718"/>
      <c r="AC9" s="575"/>
      <c r="AD9" s="575"/>
      <c r="AE9" s="575"/>
      <c r="AF9" s="575"/>
      <c r="AG9" s="575"/>
      <c r="AH9" s="575"/>
      <c r="AI9" s="576"/>
      <c r="AJ9" s="59"/>
      <c r="AK9" s="70"/>
      <c r="AL9" s="704" t="s">
        <v>448</v>
      </c>
      <c r="AM9" s="619"/>
      <c r="AN9" s="619"/>
      <c r="AO9" s="619"/>
      <c r="AP9" s="619"/>
      <c r="AQ9" s="619"/>
      <c r="AR9" s="619"/>
      <c r="AS9" s="620"/>
      <c r="AT9" s="579" t="s">
        <v>451</v>
      </c>
      <c r="AU9" s="579"/>
      <c r="AV9" s="579"/>
      <c r="AW9" s="579"/>
      <c r="AX9" s="589" t="s">
        <v>455</v>
      </c>
      <c r="AY9" s="590"/>
      <c r="AZ9" s="590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468"/>
      <c r="BM9" s="575"/>
      <c r="BN9" s="575"/>
      <c r="BO9" s="575"/>
      <c r="BP9" s="575"/>
      <c r="BQ9" s="575"/>
      <c r="BR9" s="575"/>
      <c r="BS9" s="576"/>
      <c r="BT9" s="127"/>
      <c r="BZ9" s="1">
        <v>7</v>
      </c>
      <c r="CA9" s="1" t="s">
        <v>155</v>
      </c>
    </row>
    <row r="10" spans="1:79" ht="12" customHeight="1" thickBot="1">
      <c r="A10" s="68"/>
      <c r="B10" s="705"/>
      <c r="C10" s="662"/>
      <c r="D10" s="662"/>
      <c r="E10" s="662"/>
      <c r="F10" s="662"/>
      <c r="G10" s="662"/>
      <c r="H10" s="662"/>
      <c r="I10" s="663"/>
      <c r="J10" s="581"/>
      <c r="K10" s="581"/>
      <c r="L10" s="581"/>
      <c r="M10" s="581"/>
      <c r="N10" s="591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719"/>
      <c r="AC10" s="575"/>
      <c r="AD10" s="575"/>
      <c r="AE10" s="575"/>
      <c r="AF10" s="575"/>
      <c r="AG10" s="575"/>
      <c r="AH10" s="575"/>
      <c r="AI10" s="576"/>
      <c r="AJ10" s="59"/>
      <c r="AK10" s="70"/>
      <c r="AL10" s="705"/>
      <c r="AM10" s="662"/>
      <c r="AN10" s="662"/>
      <c r="AO10" s="662"/>
      <c r="AP10" s="662"/>
      <c r="AQ10" s="662"/>
      <c r="AR10" s="662"/>
      <c r="AS10" s="663"/>
      <c r="AT10" s="581"/>
      <c r="AU10" s="581"/>
      <c r="AV10" s="581"/>
      <c r="AW10" s="581"/>
      <c r="AX10" s="591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469"/>
      <c r="BM10" s="575"/>
      <c r="BN10" s="575"/>
      <c r="BO10" s="575"/>
      <c r="BP10" s="575"/>
      <c r="BQ10" s="575"/>
      <c r="BR10" s="575"/>
      <c r="BS10" s="576"/>
      <c r="BT10" s="127"/>
      <c r="BZ10" s="1">
        <v>8</v>
      </c>
      <c r="CA10" s="1" t="s">
        <v>156</v>
      </c>
    </row>
    <row r="11" spans="1:79" ht="12" customHeight="1">
      <c r="A11" s="68"/>
      <c r="B11" s="68"/>
      <c r="C11" s="68"/>
      <c r="D11" s="68"/>
      <c r="E11" s="68"/>
      <c r="F11" s="68"/>
      <c r="G11" s="68"/>
      <c r="H11" s="68"/>
      <c r="I11" s="68"/>
      <c r="J11" s="678"/>
      <c r="K11" s="679"/>
      <c r="L11" s="679"/>
      <c r="M11" s="680"/>
      <c r="N11" s="702"/>
      <c r="O11" s="702"/>
      <c r="P11" s="702"/>
      <c r="Q11" s="702"/>
      <c r="R11" s="702"/>
      <c r="S11" s="702"/>
      <c r="T11" s="703"/>
      <c r="U11" s="605" t="s">
        <v>147</v>
      </c>
      <c r="V11" s="573"/>
      <c r="W11" s="573"/>
      <c r="X11" s="573"/>
      <c r="Y11" s="573"/>
      <c r="Z11" s="573"/>
      <c r="AA11" s="573"/>
      <c r="AB11" s="577" t="s">
        <v>112</v>
      </c>
      <c r="AC11" s="577"/>
      <c r="AD11" s="577"/>
      <c r="AE11" s="577"/>
      <c r="AF11" s="577"/>
      <c r="AG11" s="577"/>
      <c r="AH11" s="577"/>
      <c r="AI11" s="578"/>
      <c r="AJ11" s="59"/>
      <c r="AK11" s="70"/>
      <c r="AL11" s="70"/>
      <c r="AM11" s="70"/>
      <c r="AN11" s="70"/>
      <c r="AO11" s="70"/>
      <c r="AP11" s="70"/>
      <c r="AQ11" s="70"/>
      <c r="AR11" s="70"/>
      <c r="AS11" s="70"/>
      <c r="AT11" s="695"/>
      <c r="AU11" s="696"/>
      <c r="AV11" s="696"/>
      <c r="AW11" s="697"/>
      <c r="AX11" s="606"/>
      <c r="AY11" s="606"/>
      <c r="AZ11" s="606"/>
      <c r="BA11" s="606"/>
      <c r="BB11" s="606"/>
      <c r="BC11" s="606"/>
      <c r="BD11" s="607"/>
      <c r="BE11" s="605" t="s">
        <v>147</v>
      </c>
      <c r="BF11" s="573"/>
      <c r="BG11" s="573"/>
      <c r="BH11" s="573"/>
      <c r="BI11" s="573"/>
      <c r="BJ11" s="573"/>
      <c r="BK11" s="573"/>
      <c r="BL11" s="577" t="s">
        <v>112</v>
      </c>
      <c r="BM11" s="577"/>
      <c r="BN11" s="577"/>
      <c r="BO11" s="577"/>
      <c r="BP11" s="577"/>
      <c r="BQ11" s="577"/>
      <c r="BR11" s="577"/>
      <c r="BS11" s="578"/>
      <c r="BT11" s="127"/>
      <c r="BZ11" s="1">
        <v>9</v>
      </c>
      <c r="CA11" s="1" t="s">
        <v>157</v>
      </c>
    </row>
    <row r="12" spans="1:79" ht="12" customHeight="1">
      <c r="A12" s="68"/>
      <c r="B12" s="68"/>
      <c r="C12" s="68"/>
      <c r="D12" s="68"/>
      <c r="E12" s="68"/>
      <c r="F12" s="68"/>
      <c r="G12" s="68"/>
      <c r="H12" s="68"/>
      <c r="I12" s="68"/>
      <c r="J12" s="681"/>
      <c r="K12" s="682"/>
      <c r="L12" s="682"/>
      <c r="M12" s="683"/>
      <c r="N12" s="706"/>
      <c r="O12" s="706"/>
      <c r="P12" s="706"/>
      <c r="Q12" s="706"/>
      <c r="R12" s="706"/>
      <c r="S12" s="706"/>
      <c r="T12" s="707"/>
      <c r="U12" s="595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80"/>
      <c r="AJ12" s="59"/>
      <c r="AK12" s="70"/>
      <c r="AL12" s="70"/>
      <c r="AM12" s="70"/>
      <c r="AN12" s="70"/>
      <c r="AO12" s="70"/>
      <c r="AP12" s="70"/>
      <c r="AQ12" s="70"/>
      <c r="AR12" s="70"/>
      <c r="AS12" s="70"/>
      <c r="AT12" s="698"/>
      <c r="AU12" s="699"/>
      <c r="AV12" s="699"/>
      <c r="AW12" s="700"/>
      <c r="AX12" s="608"/>
      <c r="AY12" s="608"/>
      <c r="AZ12" s="608"/>
      <c r="BA12" s="608"/>
      <c r="BB12" s="608"/>
      <c r="BC12" s="608"/>
      <c r="BD12" s="609"/>
      <c r="BE12" s="595" t="s">
        <v>458</v>
      </c>
      <c r="BF12" s="579"/>
      <c r="BG12" s="579"/>
      <c r="BH12" s="579"/>
      <c r="BI12" s="579"/>
      <c r="BJ12" s="579"/>
      <c r="BK12" s="579"/>
      <c r="BL12" s="579" t="s">
        <v>457</v>
      </c>
      <c r="BM12" s="579"/>
      <c r="BN12" s="579"/>
      <c r="BO12" s="579"/>
      <c r="BP12" s="579"/>
      <c r="BQ12" s="579"/>
      <c r="BR12" s="579"/>
      <c r="BS12" s="580"/>
      <c r="BT12" s="127"/>
      <c r="BZ12" s="1">
        <v>10</v>
      </c>
      <c r="CA12" s="1" t="s">
        <v>111</v>
      </c>
    </row>
    <row r="13" spans="1:79" ht="12" customHeight="1" thickBo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706"/>
      <c r="O13" s="706"/>
      <c r="P13" s="706"/>
      <c r="Q13" s="706"/>
      <c r="R13" s="706"/>
      <c r="S13" s="706"/>
      <c r="T13" s="707"/>
      <c r="U13" s="596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2"/>
      <c r="AJ13" s="59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608"/>
      <c r="AY13" s="608"/>
      <c r="AZ13" s="608"/>
      <c r="BA13" s="608"/>
      <c r="BB13" s="608"/>
      <c r="BC13" s="608"/>
      <c r="BD13" s="609"/>
      <c r="BE13" s="596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2"/>
      <c r="BT13" s="127"/>
      <c r="BZ13" s="1">
        <v>11</v>
      </c>
      <c r="CA13" s="1" t="s">
        <v>158</v>
      </c>
    </row>
    <row r="14" spans="1:79" ht="12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59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179"/>
      <c r="BT14" s="127"/>
      <c r="BZ14" s="1">
        <v>12</v>
      </c>
      <c r="CA14" s="1" t="s">
        <v>159</v>
      </c>
    </row>
    <row r="15" spans="1:79" ht="11.4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59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179"/>
      <c r="BT15" s="127"/>
      <c r="BZ15" s="1">
        <v>13</v>
      </c>
      <c r="CA15" s="1" t="s">
        <v>160</v>
      </c>
    </row>
    <row r="16" spans="1:79" ht="18" customHeight="1" thickBot="1">
      <c r="A16" s="68"/>
      <c r="B16" s="684" t="s">
        <v>273</v>
      </c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9"/>
      <c r="AK16" s="70"/>
      <c r="AL16" s="644" t="s">
        <v>273</v>
      </c>
      <c r="AM16" s="644"/>
      <c r="AN16" s="644"/>
      <c r="AO16" s="644"/>
      <c r="AP16" s="644"/>
      <c r="AQ16" s="644"/>
      <c r="AR16" s="644"/>
      <c r="AS16" s="644"/>
      <c r="AT16" s="644"/>
      <c r="AU16" s="644"/>
      <c r="AV16" s="644"/>
      <c r="AW16" s="644"/>
      <c r="AX16" s="644"/>
      <c r="AY16" s="644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127"/>
      <c r="BZ16" s="1">
        <v>14</v>
      </c>
      <c r="CA16" s="1" t="s">
        <v>161</v>
      </c>
    </row>
    <row r="17" spans="1:79" ht="12" customHeight="1">
      <c r="A17" s="68"/>
      <c r="B17" s="649" t="s">
        <v>37</v>
      </c>
      <c r="C17" s="571"/>
      <c r="D17" s="650"/>
      <c r="E17" s="650"/>
      <c r="F17" s="650"/>
      <c r="G17" s="650"/>
      <c r="H17" s="651"/>
      <c r="I17" s="652"/>
      <c r="J17" s="650"/>
      <c r="K17" s="650"/>
      <c r="L17" s="650"/>
      <c r="M17" s="651"/>
      <c r="N17" s="653" t="s">
        <v>190</v>
      </c>
      <c r="O17" s="654"/>
      <c r="P17" s="654"/>
      <c r="Q17" s="654"/>
      <c r="R17" s="654"/>
      <c r="S17" s="654"/>
      <c r="T17" s="655"/>
      <c r="U17" s="583" t="s">
        <v>143</v>
      </c>
      <c r="V17" s="583"/>
      <c r="W17" s="583" t="s">
        <v>279</v>
      </c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4"/>
      <c r="AJ17" s="59"/>
      <c r="AK17" s="70"/>
      <c r="AL17" s="649" t="s">
        <v>37</v>
      </c>
      <c r="AM17" s="571"/>
      <c r="AN17" s="650" t="s">
        <v>482</v>
      </c>
      <c r="AO17" s="650"/>
      <c r="AP17" s="650"/>
      <c r="AQ17" s="650"/>
      <c r="AR17" s="651"/>
      <c r="AS17" s="652" t="s">
        <v>459</v>
      </c>
      <c r="AT17" s="650"/>
      <c r="AU17" s="650"/>
      <c r="AV17" s="650"/>
      <c r="AW17" s="651"/>
      <c r="AX17" s="653" t="s">
        <v>190</v>
      </c>
      <c r="AY17" s="654"/>
      <c r="AZ17" s="654"/>
      <c r="BA17" s="654"/>
      <c r="BB17" s="654"/>
      <c r="BC17" s="654"/>
      <c r="BD17" s="655"/>
      <c r="BE17" s="583" t="s">
        <v>143</v>
      </c>
      <c r="BF17" s="583"/>
      <c r="BG17" s="583" t="s">
        <v>279</v>
      </c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4"/>
      <c r="BT17" s="127"/>
      <c r="BZ17" s="1">
        <v>15</v>
      </c>
      <c r="CA17" s="1" t="s">
        <v>162</v>
      </c>
    </row>
    <row r="18" spans="1:79" ht="12" customHeight="1">
      <c r="A18" s="68"/>
      <c r="B18" s="605" t="s">
        <v>189</v>
      </c>
      <c r="C18" s="573"/>
      <c r="D18" s="619"/>
      <c r="E18" s="619"/>
      <c r="F18" s="619"/>
      <c r="G18" s="619"/>
      <c r="H18" s="620"/>
      <c r="I18" s="623"/>
      <c r="J18" s="619"/>
      <c r="K18" s="619"/>
      <c r="L18" s="619"/>
      <c r="M18" s="620"/>
      <c r="N18" s="664"/>
      <c r="O18" s="665"/>
      <c r="P18" s="665"/>
      <c r="Q18" s="665"/>
      <c r="R18" s="665"/>
      <c r="S18" s="665"/>
      <c r="T18" s="666"/>
      <c r="U18" s="613"/>
      <c r="V18" s="614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80"/>
      <c r="AJ18" s="59"/>
      <c r="AK18" s="70"/>
      <c r="AL18" s="605" t="s">
        <v>189</v>
      </c>
      <c r="AM18" s="573"/>
      <c r="AN18" s="619" t="s">
        <v>451</v>
      </c>
      <c r="AO18" s="619"/>
      <c r="AP18" s="619"/>
      <c r="AQ18" s="619"/>
      <c r="AR18" s="620"/>
      <c r="AS18" s="623" t="s">
        <v>41</v>
      </c>
      <c r="AT18" s="619"/>
      <c r="AU18" s="619"/>
      <c r="AV18" s="619"/>
      <c r="AW18" s="620"/>
      <c r="AX18" s="664" t="s">
        <v>208</v>
      </c>
      <c r="AY18" s="665"/>
      <c r="AZ18" s="665"/>
      <c r="BA18" s="665"/>
      <c r="BB18" s="665"/>
      <c r="BC18" s="665"/>
      <c r="BD18" s="666"/>
      <c r="BE18" s="613" t="s">
        <v>191</v>
      </c>
      <c r="BF18" s="614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80"/>
      <c r="BT18" s="127"/>
      <c r="BZ18" s="1">
        <v>16</v>
      </c>
      <c r="CA18" s="1" t="s">
        <v>163</v>
      </c>
    </row>
    <row r="19" spans="1:79" ht="12" customHeight="1" thickBot="1">
      <c r="A19" s="68"/>
      <c r="B19" s="617"/>
      <c r="C19" s="618"/>
      <c r="D19" s="621"/>
      <c r="E19" s="621"/>
      <c r="F19" s="621"/>
      <c r="G19" s="621"/>
      <c r="H19" s="622"/>
      <c r="I19" s="624"/>
      <c r="J19" s="625"/>
      <c r="K19" s="625"/>
      <c r="L19" s="625"/>
      <c r="M19" s="628"/>
      <c r="N19" s="615"/>
      <c r="O19" s="667"/>
      <c r="P19" s="667"/>
      <c r="Q19" s="667"/>
      <c r="R19" s="667"/>
      <c r="S19" s="667"/>
      <c r="T19" s="616"/>
      <c r="U19" s="615"/>
      <c r="V19" s="616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80"/>
      <c r="AJ19" s="59"/>
      <c r="AK19" s="70"/>
      <c r="AL19" s="617"/>
      <c r="AM19" s="618"/>
      <c r="AN19" s="621"/>
      <c r="AO19" s="621"/>
      <c r="AP19" s="621"/>
      <c r="AQ19" s="621"/>
      <c r="AR19" s="622"/>
      <c r="AS19" s="624"/>
      <c r="AT19" s="625"/>
      <c r="AU19" s="625"/>
      <c r="AV19" s="625"/>
      <c r="AW19" s="628"/>
      <c r="AX19" s="615"/>
      <c r="AY19" s="667"/>
      <c r="AZ19" s="667"/>
      <c r="BA19" s="667"/>
      <c r="BB19" s="667"/>
      <c r="BC19" s="667"/>
      <c r="BD19" s="616"/>
      <c r="BE19" s="615"/>
      <c r="BF19" s="616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80"/>
      <c r="BT19" s="127"/>
      <c r="BZ19" s="1">
        <v>17</v>
      </c>
      <c r="CA19" s="1" t="s">
        <v>164</v>
      </c>
    </row>
    <row r="20" spans="1:79" ht="12" customHeight="1">
      <c r="A20" s="68"/>
      <c r="B20" s="175"/>
      <c r="C20" s="175"/>
      <c r="D20" s="318"/>
      <c r="E20" s="175"/>
      <c r="F20" s="175"/>
      <c r="G20" s="175"/>
      <c r="H20" s="176"/>
      <c r="I20" s="656" t="s">
        <v>418</v>
      </c>
      <c r="J20" s="656"/>
      <c r="K20" s="656"/>
      <c r="L20" s="656"/>
      <c r="M20" s="657"/>
      <c r="N20" s="660"/>
      <c r="O20" s="660"/>
      <c r="P20" s="660"/>
      <c r="Q20" s="660"/>
      <c r="R20" s="660"/>
      <c r="S20" s="660"/>
      <c r="T20" s="660"/>
      <c r="U20" s="600" t="s">
        <v>419</v>
      </c>
      <c r="V20" s="600"/>
      <c r="W20" s="601"/>
      <c r="X20" s="601"/>
      <c r="Y20" s="601"/>
      <c r="Z20" s="601"/>
      <c r="AA20" s="602"/>
      <c r="AB20" s="579"/>
      <c r="AC20" s="579"/>
      <c r="AD20" s="579"/>
      <c r="AE20" s="579"/>
      <c r="AF20" s="579"/>
      <c r="AG20" s="579"/>
      <c r="AH20" s="579"/>
      <c r="AI20" s="580"/>
      <c r="AJ20" s="59"/>
      <c r="AK20" s="70"/>
      <c r="AL20" s="178"/>
      <c r="AM20" s="178"/>
      <c r="AN20" s="178"/>
      <c r="AO20" s="178"/>
      <c r="AP20" s="178"/>
      <c r="AQ20" s="178"/>
      <c r="AR20" s="181"/>
      <c r="AS20" s="656" t="s">
        <v>418</v>
      </c>
      <c r="AT20" s="656"/>
      <c r="AU20" s="656"/>
      <c r="AV20" s="656"/>
      <c r="AW20" s="657"/>
      <c r="AX20" s="660" t="s">
        <v>101</v>
      </c>
      <c r="AY20" s="660"/>
      <c r="AZ20" s="660"/>
      <c r="BA20" s="660"/>
      <c r="BB20" s="660"/>
      <c r="BC20" s="660"/>
      <c r="BD20" s="660"/>
      <c r="BE20" s="600" t="s">
        <v>419</v>
      </c>
      <c r="BF20" s="600"/>
      <c r="BG20" s="601"/>
      <c r="BH20" s="601"/>
      <c r="BI20" s="601"/>
      <c r="BJ20" s="601"/>
      <c r="BK20" s="602"/>
      <c r="BL20" s="579">
        <v>9087654321</v>
      </c>
      <c r="BM20" s="579"/>
      <c r="BN20" s="579"/>
      <c r="BO20" s="579"/>
      <c r="BP20" s="579"/>
      <c r="BQ20" s="579"/>
      <c r="BR20" s="579"/>
      <c r="BS20" s="580"/>
      <c r="BT20" s="127"/>
      <c r="BZ20" s="1">
        <v>18</v>
      </c>
      <c r="CA20" s="1" t="s">
        <v>165</v>
      </c>
    </row>
    <row r="21" spans="1:79" ht="12" customHeight="1" thickBot="1">
      <c r="A21" s="68"/>
      <c r="B21" s="156"/>
      <c r="C21" s="156"/>
      <c r="D21" s="156"/>
      <c r="E21" s="156"/>
      <c r="F21" s="156"/>
      <c r="G21" s="156"/>
      <c r="H21" s="177"/>
      <c r="I21" s="658"/>
      <c r="J21" s="658"/>
      <c r="K21" s="658"/>
      <c r="L21" s="658"/>
      <c r="M21" s="659"/>
      <c r="N21" s="581"/>
      <c r="O21" s="581"/>
      <c r="P21" s="581"/>
      <c r="Q21" s="581"/>
      <c r="R21" s="581"/>
      <c r="S21" s="581"/>
      <c r="T21" s="581"/>
      <c r="U21" s="603"/>
      <c r="V21" s="603"/>
      <c r="W21" s="603"/>
      <c r="X21" s="603"/>
      <c r="Y21" s="603"/>
      <c r="Z21" s="603"/>
      <c r="AA21" s="604"/>
      <c r="AB21" s="579"/>
      <c r="AC21" s="579"/>
      <c r="AD21" s="579"/>
      <c r="AE21" s="579"/>
      <c r="AF21" s="579"/>
      <c r="AG21" s="579"/>
      <c r="AH21" s="579"/>
      <c r="AI21" s="580"/>
      <c r="AJ21" s="59"/>
      <c r="AK21" s="70"/>
      <c r="AL21" s="179"/>
      <c r="AM21" s="179"/>
      <c r="AN21" s="179"/>
      <c r="AO21" s="179"/>
      <c r="AP21" s="179"/>
      <c r="AQ21" s="179"/>
      <c r="AR21" s="180"/>
      <c r="AS21" s="658"/>
      <c r="AT21" s="658"/>
      <c r="AU21" s="658"/>
      <c r="AV21" s="658"/>
      <c r="AW21" s="659"/>
      <c r="AX21" s="581"/>
      <c r="AY21" s="581"/>
      <c r="AZ21" s="581"/>
      <c r="BA21" s="581"/>
      <c r="BB21" s="581"/>
      <c r="BC21" s="581"/>
      <c r="BD21" s="581"/>
      <c r="BE21" s="603"/>
      <c r="BF21" s="603"/>
      <c r="BG21" s="603"/>
      <c r="BH21" s="603"/>
      <c r="BI21" s="603"/>
      <c r="BJ21" s="603"/>
      <c r="BK21" s="604"/>
      <c r="BL21" s="579"/>
      <c r="BM21" s="579"/>
      <c r="BN21" s="579"/>
      <c r="BO21" s="579"/>
      <c r="BP21" s="579"/>
      <c r="BQ21" s="579"/>
      <c r="BR21" s="579"/>
      <c r="BS21" s="580"/>
      <c r="BT21" s="127"/>
      <c r="BZ21" s="1">
        <v>19</v>
      </c>
      <c r="CA21" s="1" t="s">
        <v>166</v>
      </c>
    </row>
    <row r="22" spans="1:79" ht="12" customHeight="1">
      <c r="A22" s="68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74"/>
      <c r="N22" s="174"/>
      <c r="O22" s="174"/>
      <c r="P22" s="174"/>
      <c r="Q22" s="174"/>
      <c r="R22" s="174"/>
      <c r="S22" s="174"/>
      <c r="T22" s="174"/>
      <c r="U22" s="645" t="s">
        <v>424</v>
      </c>
      <c r="V22" s="601"/>
      <c r="W22" s="601"/>
      <c r="X22" s="601"/>
      <c r="Y22" s="601"/>
      <c r="Z22" s="601"/>
      <c r="AA22" s="602"/>
      <c r="AB22" s="585"/>
      <c r="AC22" s="585"/>
      <c r="AD22" s="585"/>
      <c r="AE22" s="585"/>
      <c r="AF22" s="585"/>
      <c r="AG22" s="585"/>
      <c r="AH22" s="585"/>
      <c r="AI22" s="586"/>
      <c r="AJ22" s="59"/>
      <c r="AK22" s="70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82"/>
      <c r="AX22" s="182"/>
      <c r="AY22" s="182"/>
      <c r="AZ22" s="182"/>
      <c r="BA22" s="182"/>
      <c r="BB22" s="182"/>
      <c r="BC22" s="182"/>
      <c r="BD22" s="182"/>
      <c r="BE22" s="645" t="s">
        <v>424</v>
      </c>
      <c r="BF22" s="601"/>
      <c r="BG22" s="601"/>
      <c r="BH22" s="601"/>
      <c r="BI22" s="601"/>
      <c r="BJ22" s="601"/>
      <c r="BK22" s="602"/>
      <c r="BL22" s="585" t="s">
        <v>426</v>
      </c>
      <c r="BM22" s="585"/>
      <c r="BN22" s="585"/>
      <c r="BO22" s="585"/>
      <c r="BP22" s="585"/>
      <c r="BQ22" s="585"/>
      <c r="BR22" s="585"/>
      <c r="BS22" s="586"/>
      <c r="BT22" s="127"/>
      <c r="BZ22" s="1">
        <v>20</v>
      </c>
      <c r="CA22" s="1" t="s">
        <v>167</v>
      </c>
    </row>
    <row r="23" spans="1:79" ht="12" customHeight="1" thickBot="1">
      <c r="A23" s="68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74"/>
      <c r="N23" s="174"/>
      <c r="O23" s="174"/>
      <c r="P23" s="174"/>
      <c r="Q23" s="174"/>
      <c r="R23" s="174"/>
      <c r="S23" s="174"/>
      <c r="T23" s="174"/>
      <c r="U23" s="646"/>
      <c r="V23" s="647"/>
      <c r="W23" s="647"/>
      <c r="X23" s="647"/>
      <c r="Y23" s="647"/>
      <c r="Z23" s="647"/>
      <c r="AA23" s="648"/>
      <c r="AB23" s="587"/>
      <c r="AC23" s="587"/>
      <c r="AD23" s="587"/>
      <c r="AE23" s="587"/>
      <c r="AF23" s="587"/>
      <c r="AG23" s="587"/>
      <c r="AH23" s="587"/>
      <c r="AI23" s="588"/>
      <c r="AJ23" s="59"/>
      <c r="AK23" s="70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82"/>
      <c r="AX23" s="182"/>
      <c r="AY23" s="182"/>
      <c r="AZ23" s="182"/>
      <c r="BA23" s="182"/>
      <c r="BB23" s="182"/>
      <c r="BC23" s="182"/>
      <c r="BD23" s="182"/>
      <c r="BE23" s="646"/>
      <c r="BF23" s="647"/>
      <c r="BG23" s="647"/>
      <c r="BH23" s="647"/>
      <c r="BI23" s="647"/>
      <c r="BJ23" s="647"/>
      <c r="BK23" s="648"/>
      <c r="BL23" s="587"/>
      <c r="BM23" s="587"/>
      <c r="BN23" s="587"/>
      <c r="BO23" s="587"/>
      <c r="BP23" s="587"/>
      <c r="BQ23" s="587"/>
      <c r="BR23" s="587"/>
      <c r="BS23" s="588"/>
      <c r="BT23" s="127"/>
      <c r="BZ23" s="1">
        <v>21</v>
      </c>
      <c r="CA23" s="1" t="s">
        <v>168</v>
      </c>
    </row>
    <row r="24" spans="1:79" ht="12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59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127"/>
      <c r="BZ24" s="1">
        <v>22</v>
      </c>
      <c r="CA24" s="1" t="s">
        <v>169</v>
      </c>
    </row>
    <row r="25" spans="1:79" ht="12" customHeight="1" thickBot="1">
      <c r="A25" s="68"/>
      <c r="B25" s="708" t="s">
        <v>421</v>
      </c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684"/>
      <c r="O25" s="684"/>
      <c r="P25" s="669" t="s">
        <v>276</v>
      </c>
      <c r="Q25" s="669"/>
      <c r="R25" s="669"/>
      <c r="S25" s="669"/>
      <c r="T25" s="669"/>
      <c r="U25" s="669"/>
      <c r="V25" s="669"/>
      <c r="W25" s="669"/>
      <c r="X25" s="669"/>
      <c r="Y25" s="669"/>
      <c r="Z25" s="669"/>
      <c r="AA25" s="669"/>
      <c r="AB25" s="669"/>
      <c r="AC25" s="669"/>
      <c r="AD25" s="669"/>
      <c r="AE25" s="669"/>
      <c r="AF25" s="669"/>
      <c r="AG25" s="669"/>
      <c r="AH25" s="669"/>
      <c r="AI25" s="68"/>
      <c r="AJ25" s="59"/>
      <c r="AK25" s="70"/>
      <c r="AL25" s="644" t="s">
        <v>421</v>
      </c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08" t="s">
        <v>275</v>
      </c>
      <c r="BA25" s="608"/>
      <c r="BB25" s="608"/>
      <c r="BC25" s="608"/>
      <c r="BD25" s="608"/>
      <c r="BE25" s="608"/>
      <c r="BF25" s="608"/>
      <c r="BG25" s="608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70"/>
      <c r="BT25" s="127"/>
      <c r="BZ25" s="1">
        <v>23</v>
      </c>
      <c r="CA25" s="1" t="s">
        <v>170</v>
      </c>
    </row>
    <row r="26" spans="1:79" ht="12" customHeight="1">
      <c r="A26" s="68"/>
      <c r="B26" s="649" t="s">
        <v>37</v>
      </c>
      <c r="C26" s="571"/>
      <c r="D26" s="650"/>
      <c r="E26" s="650"/>
      <c r="F26" s="650"/>
      <c r="G26" s="650"/>
      <c r="H26" s="651"/>
      <c r="I26" s="652"/>
      <c r="J26" s="650"/>
      <c r="K26" s="650"/>
      <c r="L26" s="650"/>
      <c r="M26" s="650"/>
      <c r="N26" s="583" t="s">
        <v>143</v>
      </c>
      <c r="O26" s="583"/>
      <c r="P26" s="583" t="s">
        <v>209</v>
      </c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4"/>
      <c r="AJ26" s="59"/>
      <c r="AK26" s="70"/>
      <c r="AL26" s="649" t="s">
        <v>37</v>
      </c>
      <c r="AM26" s="571"/>
      <c r="AN26" s="650" t="s">
        <v>462</v>
      </c>
      <c r="AO26" s="650"/>
      <c r="AP26" s="650"/>
      <c r="AQ26" s="650"/>
      <c r="AR26" s="651"/>
      <c r="AS26" s="652" t="s">
        <v>463</v>
      </c>
      <c r="AT26" s="650"/>
      <c r="AU26" s="650"/>
      <c r="AV26" s="650"/>
      <c r="AW26" s="650"/>
      <c r="AX26" s="583" t="s">
        <v>143</v>
      </c>
      <c r="AY26" s="583"/>
      <c r="AZ26" s="583" t="s">
        <v>146</v>
      </c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4"/>
      <c r="BT26" s="127"/>
      <c r="BZ26" s="1">
        <v>24</v>
      </c>
      <c r="CA26" s="1" t="s">
        <v>171</v>
      </c>
    </row>
    <row r="27" spans="1:79" ht="12" customHeight="1">
      <c r="A27" s="68"/>
      <c r="B27" s="605" t="s">
        <v>189</v>
      </c>
      <c r="C27" s="573"/>
      <c r="D27" s="619"/>
      <c r="E27" s="619"/>
      <c r="F27" s="619"/>
      <c r="G27" s="619"/>
      <c r="H27" s="620"/>
      <c r="I27" s="623"/>
      <c r="J27" s="619"/>
      <c r="K27" s="619"/>
      <c r="L27" s="619"/>
      <c r="M27" s="619"/>
      <c r="N27" s="585"/>
      <c r="O27" s="585"/>
      <c r="P27" s="626" t="s">
        <v>3</v>
      </c>
      <c r="Q27" s="660"/>
      <c r="R27" s="660"/>
      <c r="S27" s="660"/>
      <c r="T27" s="660"/>
      <c r="U27" s="676"/>
      <c r="V27" s="676"/>
      <c r="W27" s="676"/>
      <c r="X27" s="676"/>
      <c r="Y27" s="676"/>
      <c r="Z27" s="676"/>
      <c r="AA27" s="676"/>
      <c r="AB27" s="676"/>
      <c r="AC27" s="676"/>
      <c r="AD27" s="676"/>
      <c r="AE27" s="676"/>
      <c r="AF27" s="676"/>
      <c r="AG27" s="676"/>
      <c r="AH27" s="676"/>
      <c r="AI27" s="677"/>
      <c r="AJ27" s="59"/>
      <c r="AK27" s="70"/>
      <c r="AL27" s="605" t="s">
        <v>189</v>
      </c>
      <c r="AM27" s="573"/>
      <c r="AN27" s="619" t="s">
        <v>484</v>
      </c>
      <c r="AO27" s="619"/>
      <c r="AP27" s="619"/>
      <c r="AQ27" s="619"/>
      <c r="AR27" s="620"/>
      <c r="AS27" s="623" t="s">
        <v>483</v>
      </c>
      <c r="AT27" s="619"/>
      <c r="AU27" s="619"/>
      <c r="AV27" s="619"/>
      <c r="AW27" s="619"/>
      <c r="AX27" s="585" t="s">
        <v>193</v>
      </c>
      <c r="AY27" s="585"/>
      <c r="AZ27" s="626" t="s">
        <v>3</v>
      </c>
      <c r="BA27" s="660" t="s">
        <v>465</v>
      </c>
      <c r="BB27" s="660"/>
      <c r="BC27" s="660"/>
      <c r="BD27" s="660"/>
      <c r="BE27" s="676" t="s">
        <v>466</v>
      </c>
      <c r="BF27" s="676"/>
      <c r="BG27" s="676"/>
      <c r="BH27" s="676"/>
      <c r="BI27" s="676"/>
      <c r="BJ27" s="676"/>
      <c r="BK27" s="676"/>
      <c r="BL27" s="676"/>
      <c r="BM27" s="676"/>
      <c r="BN27" s="676"/>
      <c r="BO27" s="676"/>
      <c r="BP27" s="676"/>
      <c r="BQ27" s="676"/>
      <c r="BR27" s="676"/>
      <c r="BS27" s="677"/>
      <c r="BT27" s="127"/>
      <c r="BZ27" s="1">
        <v>25</v>
      </c>
      <c r="CA27" s="1" t="s">
        <v>172</v>
      </c>
    </row>
    <row r="28" spans="1:79" ht="12" customHeight="1">
      <c r="A28" s="68"/>
      <c r="B28" s="617"/>
      <c r="C28" s="618"/>
      <c r="D28" s="621"/>
      <c r="E28" s="621"/>
      <c r="F28" s="621"/>
      <c r="G28" s="621"/>
      <c r="H28" s="622"/>
      <c r="I28" s="624"/>
      <c r="J28" s="625"/>
      <c r="K28" s="625"/>
      <c r="L28" s="625"/>
      <c r="M28" s="625"/>
      <c r="N28" s="585"/>
      <c r="O28" s="585"/>
      <c r="P28" s="577"/>
      <c r="Q28" s="579"/>
      <c r="R28" s="579"/>
      <c r="S28" s="579"/>
      <c r="T28" s="579"/>
      <c r="U28" s="676"/>
      <c r="V28" s="676"/>
      <c r="W28" s="676"/>
      <c r="X28" s="676"/>
      <c r="Y28" s="676"/>
      <c r="Z28" s="676"/>
      <c r="AA28" s="676"/>
      <c r="AB28" s="676"/>
      <c r="AC28" s="676"/>
      <c r="AD28" s="676"/>
      <c r="AE28" s="676"/>
      <c r="AF28" s="676"/>
      <c r="AG28" s="676"/>
      <c r="AH28" s="676"/>
      <c r="AI28" s="677"/>
      <c r="AJ28" s="59"/>
      <c r="AK28" s="70"/>
      <c r="AL28" s="617"/>
      <c r="AM28" s="618"/>
      <c r="AN28" s="621"/>
      <c r="AO28" s="621"/>
      <c r="AP28" s="621"/>
      <c r="AQ28" s="621"/>
      <c r="AR28" s="622"/>
      <c r="AS28" s="624"/>
      <c r="AT28" s="625"/>
      <c r="AU28" s="625"/>
      <c r="AV28" s="625"/>
      <c r="AW28" s="625"/>
      <c r="AX28" s="585"/>
      <c r="AY28" s="585"/>
      <c r="AZ28" s="577"/>
      <c r="BA28" s="579"/>
      <c r="BB28" s="579"/>
      <c r="BC28" s="579"/>
      <c r="BD28" s="579"/>
      <c r="BE28" s="676"/>
      <c r="BF28" s="676"/>
      <c r="BG28" s="676"/>
      <c r="BH28" s="676"/>
      <c r="BI28" s="676"/>
      <c r="BJ28" s="676"/>
      <c r="BK28" s="676"/>
      <c r="BL28" s="676"/>
      <c r="BM28" s="676"/>
      <c r="BN28" s="676"/>
      <c r="BO28" s="676"/>
      <c r="BP28" s="676"/>
      <c r="BQ28" s="676"/>
      <c r="BR28" s="676"/>
      <c r="BS28" s="677"/>
      <c r="BT28" s="127"/>
      <c r="BZ28" s="1">
        <v>26</v>
      </c>
      <c r="CA28" s="1" t="s">
        <v>173</v>
      </c>
    </row>
    <row r="29" spans="1:79" ht="12" customHeight="1">
      <c r="A29" s="68"/>
      <c r="B29" s="637" t="s">
        <v>237</v>
      </c>
      <c r="C29" s="638"/>
      <c r="D29" s="641"/>
      <c r="E29" s="641"/>
      <c r="F29" s="641"/>
      <c r="G29" s="641"/>
      <c r="H29" s="641"/>
      <c r="I29" s="629" t="s">
        <v>418</v>
      </c>
      <c r="J29" s="630"/>
      <c r="K29" s="630"/>
      <c r="L29" s="630"/>
      <c r="M29" s="631"/>
      <c r="N29" s="660"/>
      <c r="O29" s="660"/>
      <c r="P29" s="660"/>
      <c r="Q29" s="660"/>
      <c r="R29" s="660"/>
      <c r="S29" s="660"/>
      <c r="T29" s="660"/>
      <c r="U29" s="601" t="s">
        <v>419</v>
      </c>
      <c r="V29" s="601"/>
      <c r="W29" s="601"/>
      <c r="X29" s="601"/>
      <c r="Y29" s="601"/>
      <c r="Z29" s="601"/>
      <c r="AA29" s="602"/>
      <c r="AB29" s="579"/>
      <c r="AC29" s="579"/>
      <c r="AD29" s="579"/>
      <c r="AE29" s="579"/>
      <c r="AF29" s="579"/>
      <c r="AG29" s="579"/>
      <c r="AH29" s="579"/>
      <c r="AI29" s="580"/>
      <c r="AJ29" s="59"/>
      <c r="AK29" s="70"/>
      <c r="AL29" s="637" t="s">
        <v>237</v>
      </c>
      <c r="AM29" s="638"/>
      <c r="AN29" s="641" t="s">
        <v>408</v>
      </c>
      <c r="AO29" s="641"/>
      <c r="AP29" s="641"/>
      <c r="AQ29" s="641"/>
      <c r="AR29" s="641"/>
      <c r="AS29" s="629" t="s">
        <v>418</v>
      </c>
      <c r="AT29" s="630"/>
      <c r="AU29" s="630"/>
      <c r="AV29" s="630"/>
      <c r="AW29" s="631"/>
      <c r="AX29" s="579" t="s">
        <v>101</v>
      </c>
      <c r="AY29" s="579"/>
      <c r="AZ29" s="579"/>
      <c r="BA29" s="579"/>
      <c r="BB29" s="579"/>
      <c r="BC29" s="579"/>
      <c r="BD29" s="579"/>
      <c r="BE29" s="601" t="s">
        <v>419</v>
      </c>
      <c r="BF29" s="601"/>
      <c r="BG29" s="601"/>
      <c r="BH29" s="601"/>
      <c r="BI29" s="601"/>
      <c r="BJ29" s="601"/>
      <c r="BK29" s="602"/>
      <c r="BL29" s="623">
        <v>9087654321</v>
      </c>
      <c r="BM29" s="619"/>
      <c r="BN29" s="619"/>
      <c r="BO29" s="619"/>
      <c r="BP29" s="619"/>
      <c r="BQ29" s="619"/>
      <c r="BR29" s="619"/>
      <c r="BS29" s="670"/>
      <c r="BT29" s="127"/>
      <c r="BZ29" s="1">
        <v>27</v>
      </c>
      <c r="CA29" s="1" t="s">
        <v>174</v>
      </c>
    </row>
    <row r="30" spans="1:79" ht="12" customHeight="1" thickBot="1">
      <c r="A30" s="68"/>
      <c r="B30" s="726"/>
      <c r="C30" s="727"/>
      <c r="D30" s="725"/>
      <c r="E30" s="725"/>
      <c r="F30" s="725"/>
      <c r="G30" s="725"/>
      <c r="H30" s="725"/>
      <c r="I30" s="632"/>
      <c r="J30" s="633"/>
      <c r="K30" s="633"/>
      <c r="L30" s="633"/>
      <c r="M30" s="634"/>
      <c r="N30" s="724"/>
      <c r="O30" s="724"/>
      <c r="P30" s="724"/>
      <c r="Q30" s="724"/>
      <c r="R30" s="724"/>
      <c r="S30" s="724"/>
      <c r="T30" s="724"/>
      <c r="U30" s="603"/>
      <c r="V30" s="603"/>
      <c r="W30" s="603"/>
      <c r="X30" s="603"/>
      <c r="Y30" s="603"/>
      <c r="Z30" s="603"/>
      <c r="AA30" s="604"/>
      <c r="AB30" s="579"/>
      <c r="AC30" s="579"/>
      <c r="AD30" s="579"/>
      <c r="AE30" s="579"/>
      <c r="AF30" s="579"/>
      <c r="AG30" s="579"/>
      <c r="AH30" s="579"/>
      <c r="AI30" s="580"/>
      <c r="AJ30" s="59"/>
      <c r="AK30" s="70"/>
      <c r="AL30" s="639"/>
      <c r="AM30" s="640"/>
      <c r="AN30" s="642"/>
      <c r="AO30" s="642"/>
      <c r="AP30" s="642"/>
      <c r="AQ30" s="642"/>
      <c r="AR30" s="642"/>
      <c r="AS30" s="632"/>
      <c r="AT30" s="633"/>
      <c r="AU30" s="633"/>
      <c r="AV30" s="633"/>
      <c r="AW30" s="634"/>
      <c r="AX30" s="579"/>
      <c r="AY30" s="579"/>
      <c r="AZ30" s="579"/>
      <c r="BA30" s="579"/>
      <c r="BB30" s="579"/>
      <c r="BC30" s="579"/>
      <c r="BD30" s="579"/>
      <c r="BE30" s="603"/>
      <c r="BF30" s="603"/>
      <c r="BG30" s="603"/>
      <c r="BH30" s="603"/>
      <c r="BI30" s="603"/>
      <c r="BJ30" s="603"/>
      <c r="BK30" s="604"/>
      <c r="BL30" s="624"/>
      <c r="BM30" s="625"/>
      <c r="BN30" s="625"/>
      <c r="BO30" s="625"/>
      <c r="BP30" s="625"/>
      <c r="BQ30" s="625"/>
      <c r="BR30" s="625"/>
      <c r="BS30" s="671"/>
      <c r="BT30" s="127"/>
      <c r="BZ30" s="1">
        <v>28</v>
      </c>
      <c r="CA30" s="1" t="s">
        <v>175</v>
      </c>
    </row>
    <row r="31" spans="1:79" ht="12" customHeight="1">
      <c r="A31" s="68"/>
      <c r="B31" s="175"/>
      <c r="C31" s="175"/>
      <c r="D31" s="175"/>
      <c r="E31" s="175"/>
      <c r="F31" s="175"/>
      <c r="G31" s="175"/>
      <c r="H31" s="176"/>
      <c r="I31" s="731" t="s">
        <v>409</v>
      </c>
      <c r="J31" s="600"/>
      <c r="K31" s="600"/>
      <c r="L31" s="600"/>
      <c r="M31" s="729"/>
      <c r="N31" s="623"/>
      <c r="O31" s="619"/>
      <c r="P31" s="619"/>
      <c r="Q31" s="619"/>
      <c r="R31" s="619"/>
      <c r="S31" s="619"/>
      <c r="T31" s="620"/>
      <c r="U31" s="601" t="s">
        <v>424</v>
      </c>
      <c r="V31" s="601"/>
      <c r="W31" s="601"/>
      <c r="X31" s="601"/>
      <c r="Y31" s="601"/>
      <c r="Z31" s="601"/>
      <c r="AA31" s="602"/>
      <c r="AB31" s="585"/>
      <c r="AC31" s="585"/>
      <c r="AD31" s="585"/>
      <c r="AE31" s="585"/>
      <c r="AF31" s="585"/>
      <c r="AG31" s="585"/>
      <c r="AH31" s="585"/>
      <c r="AI31" s="586"/>
      <c r="AJ31" s="59"/>
      <c r="AK31" s="70"/>
      <c r="AL31" s="179"/>
      <c r="AM31" s="179"/>
      <c r="AN31" s="179"/>
      <c r="AO31" s="179"/>
      <c r="AP31" s="179"/>
      <c r="AQ31" s="179"/>
      <c r="AR31" s="179"/>
      <c r="AS31" s="645" t="s">
        <v>409</v>
      </c>
      <c r="AT31" s="601"/>
      <c r="AU31" s="601"/>
      <c r="AV31" s="601"/>
      <c r="AW31" s="602"/>
      <c r="AX31" s="623"/>
      <c r="AY31" s="619"/>
      <c r="AZ31" s="619"/>
      <c r="BA31" s="619"/>
      <c r="BB31" s="619"/>
      <c r="BC31" s="619"/>
      <c r="BD31" s="620"/>
      <c r="BE31" s="601" t="s">
        <v>424</v>
      </c>
      <c r="BF31" s="601"/>
      <c r="BG31" s="601"/>
      <c r="BH31" s="601"/>
      <c r="BI31" s="601"/>
      <c r="BJ31" s="601"/>
      <c r="BK31" s="602"/>
      <c r="BL31" s="664" t="s">
        <v>425</v>
      </c>
      <c r="BM31" s="665"/>
      <c r="BN31" s="665"/>
      <c r="BO31" s="665"/>
      <c r="BP31" s="665"/>
      <c r="BQ31" s="665"/>
      <c r="BR31" s="665"/>
      <c r="BS31" s="672"/>
      <c r="BT31" s="127"/>
      <c r="BZ31" s="1">
        <v>29</v>
      </c>
      <c r="CA31" s="1" t="s">
        <v>176</v>
      </c>
    </row>
    <row r="32" spans="1:79" ht="12" customHeight="1" thickBot="1">
      <c r="A32" s="68"/>
      <c r="B32" s="156"/>
      <c r="C32" s="156"/>
      <c r="D32" s="156"/>
      <c r="E32" s="156"/>
      <c r="F32" s="156"/>
      <c r="G32" s="156"/>
      <c r="H32" s="177"/>
      <c r="I32" s="646"/>
      <c r="J32" s="647"/>
      <c r="K32" s="647"/>
      <c r="L32" s="647"/>
      <c r="M32" s="648"/>
      <c r="N32" s="661"/>
      <c r="O32" s="662"/>
      <c r="P32" s="662"/>
      <c r="Q32" s="662"/>
      <c r="R32" s="662"/>
      <c r="S32" s="662"/>
      <c r="T32" s="663"/>
      <c r="U32" s="647"/>
      <c r="V32" s="647"/>
      <c r="W32" s="647"/>
      <c r="X32" s="647"/>
      <c r="Y32" s="647"/>
      <c r="Z32" s="647"/>
      <c r="AA32" s="648"/>
      <c r="AB32" s="587"/>
      <c r="AC32" s="587"/>
      <c r="AD32" s="587"/>
      <c r="AE32" s="587"/>
      <c r="AF32" s="587"/>
      <c r="AG32" s="587"/>
      <c r="AH32" s="587"/>
      <c r="AI32" s="588"/>
      <c r="AJ32" s="59"/>
      <c r="AK32" s="70"/>
      <c r="AL32" s="179"/>
      <c r="AM32" s="179"/>
      <c r="AN32" s="179"/>
      <c r="AO32" s="179"/>
      <c r="AP32" s="179"/>
      <c r="AQ32" s="179"/>
      <c r="AR32" s="179"/>
      <c r="AS32" s="646"/>
      <c r="AT32" s="647"/>
      <c r="AU32" s="647"/>
      <c r="AV32" s="647"/>
      <c r="AW32" s="648"/>
      <c r="AX32" s="661"/>
      <c r="AY32" s="662"/>
      <c r="AZ32" s="662"/>
      <c r="BA32" s="662"/>
      <c r="BB32" s="662"/>
      <c r="BC32" s="662"/>
      <c r="BD32" s="663"/>
      <c r="BE32" s="647"/>
      <c r="BF32" s="647"/>
      <c r="BG32" s="647"/>
      <c r="BH32" s="647"/>
      <c r="BI32" s="647"/>
      <c r="BJ32" s="647"/>
      <c r="BK32" s="648"/>
      <c r="BL32" s="673"/>
      <c r="BM32" s="674"/>
      <c r="BN32" s="674"/>
      <c r="BO32" s="674"/>
      <c r="BP32" s="674"/>
      <c r="BQ32" s="674"/>
      <c r="BR32" s="674"/>
      <c r="BS32" s="675"/>
      <c r="BT32" s="127"/>
      <c r="BZ32" s="1">
        <v>30</v>
      </c>
      <c r="CA32" s="1" t="s">
        <v>177</v>
      </c>
    </row>
    <row r="33" spans="1:79" ht="12" customHeight="1">
      <c r="A33" s="68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68"/>
      <c r="AJ33" s="59"/>
      <c r="AK33" s="70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70"/>
      <c r="BT33" s="127"/>
      <c r="BZ33" s="1">
        <v>31</v>
      </c>
      <c r="CA33" s="1" t="s">
        <v>178</v>
      </c>
    </row>
    <row r="34" spans="1:79" ht="30.6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59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127"/>
      <c r="BZ34" s="1">
        <v>32</v>
      </c>
      <c r="CA34" s="1" t="s">
        <v>179</v>
      </c>
    </row>
    <row r="35" spans="1:79" ht="12" customHeight="1" thickBot="1">
      <c r="A35" s="68"/>
      <c r="B35" s="712" t="s">
        <v>274</v>
      </c>
      <c r="C35" s="712"/>
      <c r="D35" s="712"/>
      <c r="E35" s="712"/>
      <c r="F35" s="712"/>
      <c r="G35" s="712"/>
      <c r="H35" s="712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59"/>
      <c r="AK35" s="70"/>
      <c r="AL35" s="668" t="s">
        <v>274</v>
      </c>
      <c r="AM35" s="668"/>
      <c r="AN35" s="668"/>
      <c r="AO35" s="668"/>
      <c r="AP35" s="668"/>
      <c r="AQ35" s="668"/>
      <c r="AR35" s="668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127"/>
      <c r="BZ35" s="1">
        <v>38</v>
      </c>
      <c r="CA35" s="1" t="s">
        <v>180</v>
      </c>
    </row>
    <row r="36" spans="1:79" ht="12" customHeight="1">
      <c r="A36" s="68"/>
      <c r="B36" s="649" t="s">
        <v>37</v>
      </c>
      <c r="C36" s="571"/>
      <c r="D36" s="650"/>
      <c r="E36" s="650"/>
      <c r="F36" s="650"/>
      <c r="G36" s="650"/>
      <c r="H36" s="651"/>
      <c r="I36" s="652"/>
      <c r="J36" s="650"/>
      <c r="K36" s="650"/>
      <c r="L36" s="650"/>
      <c r="M36" s="651"/>
      <c r="N36" s="653" t="s">
        <v>190</v>
      </c>
      <c r="O36" s="654"/>
      <c r="P36" s="654"/>
      <c r="Q36" s="654"/>
      <c r="R36" s="654"/>
      <c r="S36" s="654"/>
      <c r="T36" s="655"/>
      <c r="U36" s="583" t="s">
        <v>143</v>
      </c>
      <c r="V36" s="583"/>
      <c r="W36" s="583" t="s">
        <v>279</v>
      </c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4"/>
      <c r="AJ36" s="59"/>
      <c r="AK36" s="70"/>
      <c r="AL36" s="649" t="s">
        <v>37</v>
      </c>
      <c r="AM36" s="571"/>
      <c r="AN36" s="650" t="s">
        <v>453</v>
      </c>
      <c r="AO36" s="650"/>
      <c r="AP36" s="650"/>
      <c r="AQ36" s="650"/>
      <c r="AR36" s="651"/>
      <c r="AS36" s="652" t="s">
        <v>47</v>
      </c>
      <c r="AT36" s="650"/>
      <c r="AU36" s="650"/>
      <c r="AV36" s="650"/>
      <c r="AW36" s="651"/>
      <c r="AX36" s="653" t="s">
        <v>190</v>
      </c>
      <c r="AY36" s="654"/>
      <c r="AZ36" s="654"/>
      <c r="BA36" s="654"/>
      <c r="BB36" s="654"/>
      <c r="BC36" s="654"/>
      <c r="BD36" s="655"/>
      <c r="BE36" s="583" t="s">
        <v>143</v>
      </c>
      <c r="BF36" s="583"/>
      <c r="BG36" s="583" t="s">
        <v>279</v>
      </c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4"/>
      <c r="BT36" s="127"/>
      <c r="BZ36" s="1">
        <v>39</v>
      </c>
      <c r="CA36" s="1" t="s">
        <v>181</v>
      </c>
    </row>
    <row r="37" spans="1:79" ht="12" customHeight="1">
      <c r="A37" s="68"/>
      <c r="B37" s="605" t="s">
        <v>189</v>
      </c>
      <c r="C37" s="573"/>
      <c r="D37" s="619"/>
      <c r="E37" s="619"/>
      <c r="F37" s="619"/>
      <c r="G37" s="619"/>
      <c r="H37" s="620"/>
      <c r="I37" s="623"/>
      <c r="J37" s="619"/>
      <c r="K37" s="619"/>
      <c r="L37" s="619"/>
      <c r="M37" s="620"/>
      <c r="N37" s="664"/>
      <c r="O37" s="665"/>
      <c r="P37" s="665"/>
      <c r="Q37" s="665"/>
      <c r="R37" s="665"/>
      <c r="S37" s="665"/>
      <c r="T37" s="666"/>
      <c r="U37" s="613"/>
      <c r="V37" s="614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0"/>
      <c r="AJ37" s="59"/>
      <c r="AK37" s="70"/>
      <c r="AL37" s="605" t="s">
        <v>189</v>
      </c>
      <c r="AM37" s="573"/>
      <c r="AN37" s="619" t="s">
        <v>451</v>
      </c>
      <c r="AO37" s="619"/>
      <c r="AP37" s="619"/>
      <c r="AQ37" s="619"/>
      <c r="AR37" s="620"/>
      <c r="AS37" s="623" t="s">
        <v>48</v>
      </c>
      <c r="AT37" s="619"/>
      <c r="AU37" s="619"/>
      <c r="AV37" s="619"/>
      <c r="AW37" s="620"/>
      <c r="AX37" s="664" t="s">
        <v>208</v>
      </c>
      <c r="AY37" s="665"/>
      <c r="AZ37" s="665"/>
      <c r="BA37" s="665"/>
      <c r="BB37" s="665"/>
      <c r="BC37" s="665"/>
      <c r="BD37" s="666"/>
      <c r="BE37" s="613" t="s">
        <v>193</v>
      </c>
      <c r="BF37" s="614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80"/>
      <c r="BT37" s="127"/>
      <c r="BZ37" s="1">
        <v>40</v>
      </c>
      <c r="CA37" s="1" t="s">
        <v>182</v>
      </c>
    </row>
    <row r="38" spans="1:79" ht="12" customHeight="1" thickBot="1">
      <c r="A38" s="68"/>
      <c r="B38" s="617"/>
      <c r="C38" s="618"/>
      <c r="D38" s="621"/>
      <c r="E38" s="621"/>
      <c r="F38" s="621"/>
      <c r="G38" s="621"/>
      <c r="H38" s="622"/>
      <c r="I38" s="624"/>
      <c r="J38" s="625"/>
      <c r="K38" s="625"/>
      <c r="L38" s="625"/>
      <c r="M38" s="628"/>
      <c r="N38" s="615"/>
      <c r="O38" s="667"/>
      <c r="P38" s="667"/>
      <c r="Q38" s="667"/>
      <c r="R38" s="667"/>
      <c r="S38" s="667"/>
      <c r="T38" s="616"/>
      <c r="U38" s="615"/>
      <c r="V38" s="616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0"/>
      <c r="AJ38" s="59"/>
      <c r="AK38" s="70"/>
      <c r="AL38" s="617"/>
      <c r="AM38" s="618"/>
      <c r="AN38" s="621"/>
      <c r="AO38" s="621"/>
      <c r="AP38" s="621"/>
      <c r="AQ38" s="621"/>
      <c r="AR38" s="622"/>
      <c r="AS38" s="624"/>
      <c r="AT38" s="625"/>
      <c r="AU38" s="625"/>
      <c r="AV38" s="625"/>
      <c r="AW38" s="628"/>
      <c r="AX38" s="615"/>
      <c r="AY38" s="667"/>
      <c r="AZ38" s="667"/>
      <c r="BA38" s="667"/>
      <c r="BB38" s="667"/>
      <c r="BC38" s="667"/>
      <c r="BD38" s="616"/>
      <c r="BE38" s="615"/>
      <c r="BF38" s="616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80"/>
      <c r="BT38" s="127"/>
      <c r="BZ38" s="1">
        <v>41</v>
      </c>
      <c r="CA38" s="1" t="s">
        <v>183</v>
      </c>
    </row>
    <row r="39" spans="1:79" ht="12" customHeight="1">
      <c r="A39" s="68"/>
      <c r="B39" s="175"/>
      <c r="C39" s="175"/>
      <c r="D39" s="175"/>
      <c r="E39" s="175"/>
      <c r="F39" s="175"/>
      <c r="G39" s="175"/>
      <c r="H39" s="176"/>
      <c r="I39" s="656" t="s">
        <v>418</v>
      </c>
      <c r="J39" s="656"/>
      <c r="K39" s="656"/>
      <c r="L39" s="656"/>
      <c r="M39" s="657"/>
      <c r="N39" s="660"/>
      <c r="O39" s="660"/>
      <c r="P39" s="660"/>
      <c r="Q39" s="660"/>
      <c r="R39" s="660"/>
      <c r="S39" s="660"/>
      <c r="T39" s="660"/>
      <c r="U39" s="600" t="s">
        <v>419</v>
      </c>
      <c r="V39" s="600"/>
      <c r="W39" s="601"/>
      <c r="X39" s="601"/>
      <c r="Y39" s="601"/>
      <c r="Z39" s="601"/>
      <c r="AA39" s="602"/>
      <c r="AB39" s="579"/>
      <c r="AC39" s="579"/>
      <c r="AD39" s="579"/>
      <c r="AE39" s="579"/>
      <c r="AF39" s="579"/>
      <c r="AG39" s="579"/>
      <c r="AH39" s="579"/>
      <c r="AI39" s="580"/>
      <c r="AJ39" s="59"/>
      <c r="AK39" s="70"/>
      <c r="AL39" s="178"/>
      <c r="AM39" s="178"/>
      <c r="AN39" s="178"/>
      <c r="AO39" s="178"/>
      <c r="AP39" s="178"/>
      <c r="AQ39" s="178"/>
      <c r="AR39" s="181"/>
      <c r="AS39" s="656" t="s">
        <v>418</v>
      </c>
      <c r="AT39" s="656"/>
      <c r="AU39" s="656"/>
      <c r="AV39" s="656"/>
      <c r="AW39" s="657"/>
      <c r="AX39" s="660" t="s">
        <v>101</v>
      </c>
      <c r="AY39" s="660"/>
      <c r="AZ39" s="660"/>
      <c r="BA39" s="660"/>
      <c r="BB39" s="660"/>
      <c r="BC39" s="660"/>
      <c r="BD39" s="660"/>
      <c r="BE39" s="600" t="s">
        <v>419</v>
      </c>
      <c r="BF39" s="600"/>
      <c r="BG39" s="601"/>
      <c r="BH39" s="601"/>
      <c r="BI39" s="601"/>
      <c r="BJ39" s="601"/>
      <c r="BK39" s="602"/>
      <c r="BL39" s="579">
        <v>9087654321</v>
      </c>
      <c r="BM39" s="579"/>
      <c r="BN39" s="579"/>
      <c r="BO39" s="579"/>
      <c r="BP39" s="579"/>
      <c r="BQ39" s="579"/>
      <c r="BR39" s="579"/>
      <c r="BS39" s="580"/>
      <c r="BT39" s="127"/>
      <c r="BZ39" s="1">
        <v>42</v>
      </c>
      <c r="CA39" s="1" t="s">
        <v>184</v>
      </c>
    </row>
    <row r="40" spans="1:79" ht="12" customHeight="1" thickBot="1">
      <c r="A40" s="68"/>
      <c r="B40" s="156"/>
      <c r="C40" s="156"/>
      <c r="D40" s="156"/>
      <c r="E40" s="156"/>
      <c r="F40" s="156"/>
      <c r="G40" s="156"/>
      <c r="H40" s="177"/>
      <c r="I40" s="658"/>
      <c r="J40" s="658"/>
      <c r="K40" s="658"/>
      <c r="L40" s="658"/>
      <c r="M40" s="659"/>
      <c r="N40" s="581"/>
      <c r="O40" s="581"/>
      <c r="P40" s="581"/>
      <c r="Q40" s="581"/>
      <c r="R40" s="581"/>
      <c r="S40" s="581"/>
      <c r="T40" s="581"/>
      <c r="U40" s="603"/>
      <c r="V40" s="603"/>
      <c r="W40" s="603"/>
      <c r="X40" s="603"/>
      <c r="Y40" s="603"/>
      <c r="Z40" s="603"/>
      <c r="AA40" s="604"/>
      <c r="AB40" s="579"/>
      <c r="AC40" s="579"/>
      <c r="AD40" s="579"/>
      <c r="AE40" s="579"/>
      <c r="AF40" s="579"/>
      <c r="AG40" s="579"/>
      <c r="AH40" s="579"/>
      <c r="AI40" s="580"/>
      <c r="AJ40" s="59"/>
      <c r="AK40" s="70"/>
      <c r="AL40" s="179"/>
      <c r="AM40" s="179"/>
      <c r="AN40" s="179"/>
      <c r="AO40" s="179"/>
      <c r="AP40" s="179"/>
      <c r="AQ40" s="179"/>
      <c r="AR40" s="180"/>
      <c r="AS40" s="658"/>
      <c r="AT40" s="658"/>
      <c r="AU40" s="658"/>
      <c r="AV40" s="658"/>
      <c r="AW40" s="659"/>
      <c r="AX40" s="581"/>
      <c r="AY40" s="581"/>
      <c r="AZ40" s="581"/>
      <c r="BA40" s="581"/>
      <c r="BB40" s="581"/>
      <c r="BC40" s="581"/>
      <c r="BD40" s="581"/>
      <c r="BE40" s="603"/>
      <c r="BF40" s="603"/>
      <c r="BG40" s="603"/>
      <c r="BH40" s="603"/>
      <c r="BI40" s="603"/>
      <c r="BJ40" s="603"/>
      <c r="BK40" s="604"/>
      <c r="BL40" s="579"/>
      <c r="BM40" s="579"/>
      <c r="BN40" s="579"/>
      <c r="BO40" s="579"/>
      <c r="BP40" s="579"/>
      <c r="BQ40" s="579"/>
      <c r="BR40" s="579"/>
      <c r="BS40" s="580"/>
      <c r="BT40" s="127"/>
      <c r="BZ40" s="1">
        <v>43</v>
      </c>
      <c r="CA40" s="1" t="s">
        <v>185</v>
      </c>
    </row>
    <row r="41" spans="1:79" ht="12" customHeight="1">
      <c r="A41" s="68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74"/>
      <c r="N41" s="174"/>
      <c r="O41" s="174"/>
      <c r="P41" s="174"/>
      <c r="Q41" s="174"/>
      <c r="R41" s="174"/>
      <c r="S41" s="174"/>
      <c r="T41" s="471"/>
      <c r="U41" s="645" t="s">
        <v>424</v>
      </c>
      <c r="V41" s="601"/>
      <c r="W41" s="601"/>
      <c r="X41" s="601"/>
      <c r="Y41" s="601"/>
      <c r="Z41" s="601"/>
      <c r="AA41" s="602"/>
      <c r="AB41" s="585"/>
      <c r="AC41" s="585"/>
      <c r="AD41" s="585"/>
      <c r="AE41" s="585"/>
      <c r="AF41" s="585"/>
      <c r="AG41" s="585"/>
      <c r="AH41" s="585"/>
      <c r="AI41" s="586"/>
      <c r="AJ41" s="59"/>
      <c r="AK41" s="70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82"/>
      <c r="AX41" s="182"/>
      <c r="AY41" s="182"/>
      <c r="AZ41" s="182"/>
      <c r="BA41" s="182"/>
      <c r="BB41" s="182"/>
      <c r="BC41" s="182"/>
      <c r="BD41" s="182"/>
      <c r="BE41" s="645" t="s">
        <v>424</v>
      </c>
      <c r="BF41" s="601"/>
      <c r="BG41" s="601"/>
      <c r="BH41" s="601"/>
      <c r="BI41" s="601"/>
      <c r="BJ41" s="601"/>
      <c r="BK41" s="602"/>
      <c r="BL41" s="585" t="s">
        <v>425</v>
      </c>
      <c r="BM41" s="585"/>
      <c r="BN41" s="585"/>
      <c r="BO41" s="585"/>
      <c r="BP41" s="585"/>
      <c r="BQ41" s="585"/>
      <c r="BR41" s="585"/>
      <c r="BS41" s="586"/>
      <c r="BT41" s="127"/>
      <c r="BZ41" s="1">
        <v>44</v>
      </c>
      <c r="CA41" s="1" t="s">
        <v>186</v>
      </c>
    </row>
    <row r="42" spans="1:79" ht="12" customHeight="1" thickBot="1">
      <c r="A42" s="68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74"/>
      <c r="N42" s="174"/>
      <c r="O42" s="174"/>
      <c r="P42" s="174"/>
      <c r="Q42" s="174"/>
      <c r="R42" s="174"/>
      <c r="S42" s="174"/>
      <c r="T42" s="471"/>
      <c r="U42" s="646"/>
      <c r="V42" s="647"/>
      <c r="W42" s="647"/>
      <c r="X42" s="647"/>
      <c r="Y42" s="647"/>
      <c r="Z42" s="647"/>
      <c r="AA42" s="648"/>
      <c r="AB42" s="587"/>
      <c r="AC42" s="587"/>
      <c r="AD42" s="587"/>
      <c r="AE42" s="587"/>
      <c r="AF42" s="587"/>
      <c r="AG42" s="587"/>
      <c r="AH42" s="587"/>
      <c r="AI42" s="588"/>
      <c r="AJ42" s="59"/>
      <c r="AK42" s="70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82"/>
      <c r="AX42" s="182"/>
      <c r="AY42" s="182"/>
      <c r="AZ42" s="182"/>
      <c r="BA42" s="182"/>
      <c r="BB42" s="182"/>
      <c r="BC42" s="182"/>
      <c r="BD42" s="182"/>
      <c r="BE42" s="646"/>
      <c r="BF42" s="647"/>
      <c r="BG42" s="647"/>
      <c r="BH42" s="647"/>
      <c r="BI42" s="647"/>
      <c r="BJ42" s="647"/>
      <c r="BK42" s="648"/>
      <c r="BL42" s="587"/>
      <c r="BM42" s="587"/>
      <c r="BN42" s="587"/>
      <c r="BO42" s="587"/>
      <c r="BP42" s="587"/>
      <c r="BQ42" s="587"/>
      <c r="BR42" s="587"/>
      <c r="BS42" s="588"/>
      <c r="BT42" s="127"/>
      <c r="BZ42" s="1">
        <v>45</v>
      </c>
      <c r="CA42" s="1" t="s">
        <v>187</v>
      </c>
    </row>
    <row r="43" spans="1:79" ht="12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59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127"/>
      <c r="BZ43" s="1">
        <v>46</v>
      </c>
      <c r="CA43" s="1" t="s">
        <v>188</v>
      </c>
    </row>
    <row r="44" spans="1:79" ht="12" customHeight="1" thickBot="1">
      <c r="A44" s="68"/>
      <c r="B44" s="708" t="s">
        <v>422</v>
      </c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684"/>
      <c r="O44" s="684"/>
      <c r="P44" s="669" t="s">
        <v>276</v>
      </c>
      <c r="Q44" s="669"/>
      <c r="R44" s="669"/>
      <c r="S44" s="669"/>
      <c r="T44" s="669"/>
      <c r="U44" s="669"/>
      <c r="V44" s="669"/>
      <c r="W44" s="669"/>
      <c r="X44" s="669"/>
      <c r="Y44" s="669"/>
      <c r="Z44" s="669"/>
      <c r="AA44" s="669"/>
      <c r="AB44" s="669"/>
      <c r="AC44" s="669"/>
      <c r="AD44" s="669"/>
      <c r="AE44" s="669"/>
      <c r="AF44" s="669"/>
      <c r="AG44" s="669"/>
      <c r="AH44" s="669"/>
      <c r="AI44" s="68"/>
      <c r="AJ44" s="59"/>
      <c r="AK44" s="70"/>
      <c r="AL44" s="643" t="s">
        <v>422</v>
      </c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3"/>
      <c r="AX44" s="644"/>
      <c r="AY44" s="644"/>
      <c r="AZ44" s="608" t="s">
        <v>275</v>
      </c>
      <c r="BA44" s="608"/>
      <c r="BB44" s="608"/>
      <c r="BC44" s="608"/>
      <c r="BD44" s="608"/>
      <c r="BE44" s="608"/>
      <c r="BF44" s="608"/>
      <c r="BG44" s="608"/>
      <c r="BH44" s="608"/>
      <c r="BI44" s="608"/>
      <c r="BJ44" s="608"/>
      <c r="BK44" s="608"/>
      <c r="BL44" s="608"/>
      <c r="BM44" s="608"/>
      <c r="BN44" s="608"/>
      <c r="BO44" s="608"/>
      <c r="BP44" s="608"/>
      <c r="BQ44" s="608"/>
      <c r="BR44" s="608"/>
      <c r="BS44" s="70"/>
      <c r="BT44" s="127"/>
      <c r="BZ44" s="1">
        <v>47</v>
      </c>
      <c r="CA44" s="1" t="s">
        <v>264</v>
      </c>
    </row>
    <row r="45" spans="1:79" ht="12" customHeight="1">
      <c r="A45" s="68"/>
      <c r="B45" s="649" t="s">
        <v>37</v>
      </c>
      <c r="C45" s="571"/>
      <c r="D45" s="650"/>
      <c r="E45" s="650"/>
      <c r="F45" s="650"/>
      <c r="G45" s="650"/>
      <c r="H45" s="651"/>
      <c r="I45" s="652"/>
      <c r="J45" s="650"/>
      <c r="K45" s="650"/>
      <c r="L45" s="650"/>
      <c r="M45" s="650"/>
      <c r="N45" s="583" t="s">
        <v>143</v>
      </c>
      <c r="O45" s="583"/>
      <c r="P45" s="583" t="s">
        <v>146</v>
      </c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4"/>
      <c r="AJ45" s="59"/>
      <c r="AK45" s="70"/>
      <c r="AL45" s="649" t="s">
        <v>37</v>
      </c>
      <c r="AM45" s="571"/>
      <c r="AN45" s="650" t="s">
        <v>460</v>
      </c>
      <c r="AO45" s="650"/>
      <c r="AP45" s="650"/>
      <c r="AQ45" s="650"/>
      <c r="AR45" s="651"/>
      <c r="AS45" s="652" t="s">
        <v>487</v>
      </c>
      <c r="AT45" s="650"/>
      <c r="AU45" s="650"/>
      <c r="AV45" s="650"/>
      <c r="AW45" s="650"/>
      <c r="AX45" s="583" t="s">
        <v>143</v>
      </c>
      <c r="AY45" s="583"/>
      <c r="AZ45" s="583" t="s">
        <v>146</v>
      </c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4"/>
      <c r="BT45" s="127"/>
    </row>
    <row r="46" spans="1:79" ht="12" customHeight="1">
      <c r="A46" s="68"/>
      <c r="B46" s="605" t="s">
        <v>189</v>
      </c>
      <c r="C46" s="573"/>
      <c r="D46" s="619"/>
      <c r="E46" s="619"/>
      <c r="F46" s="619"/>
      <c r="G46" s="619"/>
      <c r="H46" s="620"/>
      <c r="I46" s="623"/>
      <c r="J46" s="619"/>
      <c r="K46" s="619"/>
      <c r="L46" s="619"/>
      <c r="M46" s="619"/>
      <c r="N46" s="585"/>
      <c r="O46" s="585"/>
      <c r="P46" s="626" t="s">
        <v>3</v>
      </c>
      <c r="Q46" s="660"/>
      <c r="R46" s="660"/>
      <c r="S46" s="660"/>
      <c r="T46" s="660"/>
      <c r="U46" s="676"/>
      <c r="V46" s="676"/>
      <c r="W46" s="676"/>
      <c r="X46" s="676"/>
      <c r="Y46" s="676"/>
      <c r="Z46" s="676"/>
      <c r="AA46" s="676"/>
      <c r="AB46" s="676"/>
      <c r="AC46" s="676"/>
      <c r="AD46" s="676"/>
      <c r="AE46" s="676"/>
      <c r="AF46" s="676"/>
      <c r="AG46" s="676"/>
      <c r="AH46" s="676"/>
      <c r="AI46" s="677"/>
      <c r="AJ46" s="59"/>
      <c r="AK46" s="70"/>
      <c r="AL46" s="605" t="s">
        <v>189</v>
      </c>
      <c r="AM46" s="573"/>
      <c r="AN46" s="619" t="s">
        <v>485</v>
      </c>
      <c r="AO46" s="619"/>
      <c r="AP46" s="619"/>
      <c r="AQ46" s="619"/>
      <c r="AR46" s="620"/>
      <c r="AS46" s="623" t="s">
        <v>486</v>
      </c>
      <c r="AT46" s="619"/>
      <c r="AU46" s="619"/>
      <c r="AV46" s="619"/>
      <c r="AW46" s="619"/>
      <c r="AX46" s="585" t="s">
        <v>192</v>
      </c>
      <c r="AY46" s="585"/>
      <c r="AZ46" s="626" t="s">
        <v>3</v>
      </c>
      <c r="BA46" s="627" t="s">
        <v>464</v>
      </c>
      <c r="BB46" s="621"/>
      <c r="BC46" s="621"/>
      <c r="BD46" s="622"/>
      <c r="BE46" s="635" t="s">
        <v>466</v>
      </c>
      <c r="BF46" s="635"/>
      <c r="BG46" s="635"/>
      <c r="BH46" s="635"/>
      <c r="BI46" s="635"/>
      <c r="BJ46" s="635"/>
      <c r="BK46" s="635"/>
      <c r="BL46" s="635"/>
      <c r="BM46" s="635"/>
      <c r="BN46" s="635"/>
      <c r="BO46" s="635"/>
      <c r="BP46" s="635"/>
      <c r="BQ46" s="635"/>
      <c r="BR46" s="635"/>
      <c r="BS46" s="636"/>
      <c r="BT46" s="127"/>
    </row>
    <row r="47" spans="1:79" ht="12" customHeight="1">
      <c r="A47" s="68"/>
      <c r="B47" s="617"/>
      <c r="C47" s="618"/>
      <c r="D47" s="621"/>
      <c r="E47" s="621"/>
      <c r="F47" s="621"/>
      <c r="G47" s="621"/>
      <c r="H47" s="622"/>
      <c r="I47" s="624"/>
      <c r="J47" s="625"/>
      <c r="K47" s="625"/>
      <c r="L47" s="625"/>
      <c r="M47" s="625"/>
      <c r="N47" s="585"/>
      <c r="O47" s="585"/>
      <c r="P47" s="577"/>
      <c r="Q47" s="579"/>
      <c r="R47" s="579"/>
      <c r="S47" s="579"/>
      <c r="T47" s="579"/>
      <c r="U47" s="676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676"/>
      <c r="AG47" s="676"/>
      <c r="AH47" s="676"/>
      <c r="AI47" s="677"/>
      <c r="AJ47" s="59"/>
      <c r="AK47" s="70"/>
      <c r="AL47" s="617"/>
      <c r="AM47" s="618"/>
      <c r="AN47" s="621"/>
      <c r="AO47" s="621"/>
      <c r="AP47" s="621"/>
      <c r="AQ47" s="621"/>
      <c r="AR47" s="622"/>
      <c r="AS47" s="624"/>
      <c r="AT47" s="625"/>
      <c r="AU47" s="625"/>
      <c r="AV47" s="625"/>
      <c r="AW47" s="625"/>
      <c r="AX47" s="585"/>
      <c r="AY47" s="585"/>
      <c r="AZ47" s="577"/>
      <c r="BA47" s="624"/>
      <c r="BB47" s="625"/>
      <c r="BC47" s="625"/>
      <c r="BD47" s="628"/>
      <c r="BE47" s="635"/>
      <c r="BF47" s="635"/>
      <c r="BG47" s="635"/>
      <c r="BH47" s="635"/>
      <c r="BI47" s="635"/>
      <c r="BJ47" s="635"/>
      <c r="BK47" s="635"/>
      <c r="BL47" s="635"/>
      <c r="BM47" s="635"/>
      <c r="BN47" s="635"/>
      <c r="BO47" s="635"/>
      <c r="BP47" s="635"/>
      <c r="BQ47" s="635"/>
      <c r="BR47" s="635"/>
      <c r="BS47" s="636"/>
      <c r="BT47" s="127"/>
    </row>
    <row r="48" spans="1:79" ht="12" customHeight="1">
      <c r="A48" s="59"/>
      <c r="B48" s="637" t="s">
        <v>237</v>
      </c>
      <c r="C48" s="638"/>
      <c r="D48" s="641"/>
      <c r="E48" s="641"/>
      <c r="F48" s="641"/>
      <c r="G48" s="641"/>
      <c r="H48" s="641"/>
      <c r="I48" s="629" t="s">
        <v>418</v>
      </c>
      <c r="J48" s="630"/>
      <c r="K48" s="630"/>
      <c r="L48" s="630"/>
      <c r="M48" s="631"/>
      <c r="N48" s="579"/>
      <c r="O48" s="579"/>
      <c r="P48" s="579"/>
      <c r="Q48" s="579"/>
      <c r="R48" s="579"/>
      <c r="S48" s="579"/>
      <c r="T48" s="579"/>
      <c r="U48" s="601" t="s">
        <v>419</v>
      </c>
      <c r="V48" s="601"/>
      <c r="W48" s="601"/>
      <c r="X48" s="601"/>
      <c r="Y48" s="601"/>
      <c r="Z48" s="601"/>
      <c r="AA48" s="602"/>
      <c r="AB48" s="579"/>
      <c r="AC48" s="579"/>
      <c r="AD48" s="579"/>
      <c r="AE48" s="579"/>
      <c r="AF48" s="579"/>
      <c r="AG48" s="579"/>
      <c r="AH48" s="579"/>
      <c r="AI48" s="580"/>
      <c r="AJ48" s="59"/>
      <c r="AK48" s="60"/>
      <c r="AL48" s="637" t="s">
        <v>237</v>
      </c>
      <c r="AM48" s="638"/>
      <c r="AN48" s="641" t="s">
        <v>412</v>
      </c>
      <c r="AO48" s="641"/>
      <c r="AP48" s="641"/>
      <c r="AQ48" s="641"/>
      <c r="AR48" s="641"/>
      <c r="AS48" s="629" t="s">
        <v>418</v>
      </c>
      <c r="AT48" s="630"/>
      <c r="AU48" s="630"/>
      <c r="AV48" s="630"/>
      <c r="AW48" s="631"/>
      <c r="AX48" s="579" t="s">
        <v>101</v>
      </c>
      <c r="AY48" s="579"/>
      <c r="AZ48" s="579"/>
      <c r="BA48" s="579"/>
      <c r="BB48" s="579"/>
      <c r="BC48" s="579"/>
      <c r="BD48" s="579"/>
      <c r="BE48" s="601" t="s">
        <v>419</v>
      </c>
      <c r="BF48" s="601"/>
      <c r="BG48" s="601"/>
      <c r="BH48" s="601"/>
      <c r="BI48" s="601"/>
      <c r="BJ48" s="601"/>
      <c r="BK48" s="602"/>
      <c r="BL48" s="579">
        <v>9087654321</v>
      </c>
      <c r="BM48" s="579"/>
      <c r="BN48" s="579"/>
      <c r="BO48" s="579"/>
      <c r="BP48" s="579"/>
      <c r="BQ48" s="579"/>
      <c r="BR48" s="579"/>
      <c r="BS48" s="580"/>
      <c r="BT48" s="127"/>
    </row>
    <row r="49" spans="1:72" ht="12" customHeight="1" thickBot="1">
      <c r="A49" s="59"/>
      <c r="B49" s="774"/>
      <c r="C49" s="626"/>
      <c r="D49" s="775"/>
      <c r="E49" s="775"/>
      <c r="F49" s="775"/>
      <c r="G49" s="775"/>
      <c r="H49" s="775"/>
      <c r="I49" s="632"/>
      <c r="J49" s="633"/>
      <c r="K49" s="633"/>
      <c r="L49" s="633"/>
      <c r="M49" s="634"/>
      <c r="N49" s="579"/>
      <c r="O49" s="579"/>
      <c r="P49" s="579"/>
      <c r="Q49" s="579"/>
      <c r="R49" s="579"/>
      <c r="S49" s="579"/>
      <c r="T49" s="579"/>
      <c r="U49" s="603"/>
      <c r="V49" s="603"/>
      <c r="W49" s="603"/>
      <c r="X49" s="603"/>
      <c r="Y49" s="603"/>
      <c r="Z49" s="603"/>
      <c r="AA49" s="604"/>
      <c r="AB49" s="579"/>
      <c r="AC49" s="579"/>
      <c r="AD49" s="579"/>
      <c r="AE49" s="579"/>
      <c r="AF49" s="579"/>
      <c r="AG49" s="579"/>
      <c r="AH49" s="579"/>
      <c r="AI49" s="580"/>
      <c r="AJ49" s="59"/>
      <c r="AK49" s="60"/>
      <c r="AL49" s="639"/>
      <c r="AM49" s="640"/>
      <c r="AN49" s="642"/>
      <c r="AO49" s="642"/>
      <c r="AP49" s="642"/>
      <c r="AQ49" s="642"/>
      <c r="AR49" s="642"/>
      <c r="AS49" s="632"/>
      <c r="AT49" s="633"/>
      <c r="AU49" s="633"/>
      <c r="AV49" s="633"/>
      <c r="AW49" s="634"/>
      <c r="AX49" s="579"/>
      <c r="AY49" s="579"/>
      <c r="AZ49" s="579"/>
      <c r="BA49" s="579"/>
      <c r="BB49" s="579"/>
      <c r="BC49" s="579"/>
      <c r="BD49" s="579"/>
      <c r="BE49" s="603"/>
      <c r="BF49" s="603"/>
      <c r="BG49" s="603"/>
      <c r="BH49" s="603"/>
      <c r="BI49" s="603"/>
      <c r="BJ49" s="603"/>
      <c r="BK49" s="604"/>
      <c r="BL49" s="579"/>
      <c r="BM49" s="579"/>
      <c r="BN49" s="579"/>
      <c r="BO49" s="579"/>
      <c r="BP49" s="579"/>
      <c r="BQ49" s="579"/>
      <c r="BR49" s="579"/>
      <c r="BS49" s="580"/>
      <c r="BT49" s="127"/>
    </row>
    <row r="50" spans="1:72" ht="12" customHeight="1">
      <c r="A50" s="59"/>
      <c r="B50" s="175"/>
      <c r="C50" s="175"/>
      <c r="D50" s="175"/>
      <c r="E50" s="175"/>
      <c r="F50" s="175"/>
      <c r="G50" s="175"/>
      <c r="H50" s="176"/>
      <c r="I50" s="731" t="s">
        <v>409</v>
      </c>
      <c r="J50" s="600"/>
      <c r="K50" s="600"/>
      <c r="L50" s="600"/>
      <c r="M50" s="729"/>
      <c r="N50" s="623"/>
      <c r="O50" s="619"/>
      <c r="P50" s="619"/>
      <c r="Q50" s="619"/>
      <c r="R50" s="619"/>
      <c r="S50" s="619"/>
      <c r="T50" s="619"/>
      <c r="U50" s="728" t="s">
        <v>424</v>
      </c>
      <c r="V50" s="600"/>
      <c r="W50" s="600"/>
      <c r="X50" s="600"/>
      <c r="Y50" s="600"/>
      <c r="Z50" s="600"/>
      <c r="AA50" s="729"/>
      <c r="AB50" s="585"/>
      <c r="AC50" s="585"/>
      <c r="AD50" s="585"/>
      <c r="AE50" s="585"/>
      <c r="AF50" s="585"/>
      <c r="AG50" s="585"/>
      <c r="AH50" s="585"/>
      <c r="AI50" s="586"/>
      <c r="AJ50" s="59"/>
      <c r="AK50" s="60"/>
      <c r="AL50" s="179"/>
      <c r="AM50" s="179"/>
      <c r="AN50" s="179"/>
      <c r="AO50" s="179"/>
      <c r="AP50" s="179"/>
      <c r="AQ50" s="179"/>
      <c r="AR50" s="179"/>
      <c r="AS50" s="731" t="s">
        <v>409</v>
      </c>
      <c r="AT50" s="600"/>
      <c r="AU50" s="600"/>
      <c r="AV50" s="600"/>
      <c r="AW50" s="729"/>
      <c r="AX50" s="623"/>
      <c r="AY50" s="619"/>
      <c r="AZ50" s="619"/>
      <c r="BA50" s="619"/>
      <c r="BB50" s="619"/>
      <c r="BC50" s="619"/>
      <c r="BD50" s="619"/>
      <c r="BE50" s="728" t="s">
        <v>424</v>
      </c>
      <c r="BF50" s="600"/>
      <c r="BG50" s="600"/>
      <c r="BH50" s="600"/>
      <c r="BI50" s="600"/>
      <c r="BJ50" s="600"/>
      <c r="BK50" s="729"/>
      <c r="BL50" s="585" t="s">
        <v>426</v>
      </c>
      <c r="BM50" s="585"/>
      <c r="BN50" s="585"/>
      <c r="BO50" s="585"/>
      <c r="BP50" s="585"/>
      <c r="BQ50" s="585"/>
      <c r="BR50" s="585"/>
      <c r="BS50" s="586"/>
      <c r="BT50" s="127"/>
    </row>
    <row r="51" spans="1:72" ht="12" customHeight="1" thickBot="1">
      <c r="A51" s="59"/>
      <c r="B51" s="156"/>
      <c r="C51" s="156"/>
      <c r="D51" s="156"/>
      <c r="E51" s="156"/>
      <c r="F51" s="156"/>
      <c r="G51" s="156"/>
      <c r="H51" s="177"/>
      <c r="I51" s="646"/>
      <c r="J51" s="647"/>
      <c r="K51" s="647"/>
      <c r="L51" s="647"/>
      <c r="M51" s="648"/>
      <c r="N51" s="661"/>
      <c r="O51" s="662"/>
      <c r="P51" s="662"/>
      <c r="Q51" s="662"/>
      <c r="R51" s="662"/>
      <c r="S51" s="662"/>
      <c r="T51" s="662"/>
      <c r="U51" s="730"/>
      <c r="V51" s="647"/>
      <c r="W51" s="647"/>
      <c r="X51" s="647"/>
      <c r="Y51" s="647"/>
      <c r="Z51" s="647"/>
      <c r="AA51" s="648"/>
      <c r="AB51" s="587"/>
      <c r="AC51" s="587"/>
      <c r="AD51" s="587"/>
      <c r="AE51" s="587"/>
      <c r="AF51" s="587"/>
      <c r="AG51" s="587"/>
      <c r="AH51" s="587"/>
      <c r="AI51" s="588"/>
      <c r="AJ51" s="59"/>
      <c r="AK51" s="60"/>
      <c r="AL51" s="179"/>
      <c r="AM51" s="179"/>
      <c r="AN51" s="179"/>
      <c r="AO51" s="179"/>
      <c r="AP51" s="179"/>
      <c r="AQ51" s="179"/>
      <c r="AR51" s="179"/>
      <c r="AS51" s="646"/>
      <c r="AT51" s="647"/>
      <c r="AU51" s="647"/>
      <c r="AV51" s="647"/>
      <c r="AW51" s="648"/>
      <c r="AX51" s="661"/>
      <c r="AY51" s="662"/>
      <c r="AZ51" s="662"/>
      <c r="BA51" s="662"/>
      <c r="BB51" s="662"/>
      <c r="BC51" s="662"/>
      <c r="BD51" s="662"/>
      <c r="BE51" s="730"/>
      <c r="BF51" s="647"/>
      <c r="BG51" s="647"/>
      <c r="BH51" s="647"/>
      <c r="BI51" s="647"/>
      <c r="BJ51" s="647"/>
      <c r="BK51" s="648"/>
      <c r="BL51" s="587"/>
      <c r="BM51" s="587"/>
      <c r="BN51" s="587"/>
      <c r="BO51" s="587"/>
      <c r="BP51" s="587"/>
      <c r="BQ51" s="587"/>
      <c r="BR51" s="587"/>
      <c r="BS51" s="588"/>
      <c r="BT51" s="127"/>
    </row>
    <row r="52" spans="1:72" ht="46.1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60"/>
      <c r="AL52" s="60"/>
      <c r="AM52" s="60"/>
      <c r="AN52" s="71"/>
      <c r="AO52" s="71"/>
      <c r="AP52" s="71"/>
      <c r="AQ52" s="71"/>
      <c r="AR52" s="71"/>
      <c r="AS52" s="71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60"/>
      <c r="BT52" s="127"/>
    </row>
    <row r="53" spans="1:72" ht="19.149999999999999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127"/>
    </row>
    <row r="54" spans="1:72" ht="12" customHeight="1" thickBot="1">
      <c r="A54" s="59"/>
      <c r="B54" s="764" t="s">
        <v>411</v>
      </c>
      <c r="C54" s="764"/>
      <c r="D54" s="764"/>
      <c r="E54" s="764"/>
      <c r="F54" s="764"/>
      <c r="G54" s="764"/>
      <c r="H54" s="764"/>
      <c r="I54" s="722" t="s">
        <v>314</v>
      </c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722"/>
      <c r="W54" s="722"/>
      <c r="X54" s="722"/>
      <c r="Y54" s="722"/>
      <c r="Z54" s="722"/>
      <c r="AA54" s="722"/>
      <c r="AB54" s="722"/>
      <c r="AC54" s="722"/>
      <c r="AD54" s="722"/>
      <c r="AE54" s="722"/>
      <c r="AF54" s="722"/>
      <c r="AG54" s="722"/>
      <c r="AH54" s="722"/>
      <c r="AI54" s="722"/>
      <c r="AJ54" s="59"/>
      <c r="AK54" s="60"/>
      <c r="AL54" s="734" t="s">
        <v>411</v>
      </c>
      <c r="AM54" s="734"/>
      <c r="AN54" s="734"/>
      <c r="AO54" s="734"/>
      <c r="AP54" s="734"/>
      <c r="AQ54" s="734"/>
      <c r="AR54" s="734"/>
      <c r="AS54" s="773" t="s">
        <v>314</v>
      </c>
      <c r="AT54" s="773"/>
      <c r="AU54" s="773"/>
      <c r="AV54" s="773"/>
      <c r="AW54" s="773"/>
      <c r="AX54" s="773"/>
      <c r="AY54" s="773"/>
      <c r="AZ54" s="773"/>
      <c r="BA54" s="773"/>
      <c r="BB54" s="773"/>
      <c r="BC54" s="773"/>
      <c r="BD54" s="773"/>
      <c r="BE54" s="773"/>
      <c r="BF54" s="773"/>
      <c r="BG54" s="773"/>
      <c r="BH54" s="773"/>
      <c r="BI54" s="773"/>
      <c r="BJ54" s="773"/>
      <c r="BK54" s="773"/>
      <c r="BL54" s="773"/>
      <c r="BM54" s="773"/>
      <c r="BN54" s="773"/>
      <c r="BO54" s="773"/>
      <c r="BP54" s="773"/>
      <c r="BQ54" s="773"/>
      <c r="BR54" s="773"/>
      <c r="BS54" s="773"/>
      <c r="BT54" s="127"/>
    </row>
    <row r="55" spans="1:72" ht="12" customHeight="1">
      <c r="A55" s="59"/>
      <c r="B55" s="735">
        <f>$Y$8</f>
        <v>0</v>
      </c>
      <c r="C55" s="736"/>
      <c r="D55" s="737"/>
      <c r="E55" s="744" t="s">
        <v>311</v>
      </c>
      <c r="F55" s="745"/>
      <c r="G55" s="750" t="s">
        <v>312</v>
      </c>
      <c r="H55" s="751"/>
      <c r="I55" s="751"/>
      <c r="J55" s="752"/>
      <c r="K55" s="652"/>
      <c r="L55" s="650"/>
      <c r="M55" s="650"/>
      <c r="N55" s="650"/>
      <c r="O55" s="651"/>
      <c r="P55" s="652"/>
      <c r="Q55" s="650"/>
      <c r="R55" s="650"/>
      <c r="S55" s="650"/>
      <c r="T55" s="763"/>
      <c r="U55" s="340"/>
      <c r="V55" s="341"/>
      <c r="W55" s="341"/>
      <c r="X55" s="341"/>
      <c r="Y55" s="341"/>
      <c r="Z55" s="341"/>
      <c r="AA55" s="341"/>
      <c r="AB55" s="341"/>
      <c r="AC55" s="341"/>
      <c r="AD55" s="59"/>
      <c r="AE55" s="59"/>
      <c r="AF55" s="59"/>
      <c r="AG55" s="59"/>
      <c r="AH55" s="59"/>
      <c r="AI55" s="59"/>
      <c r="AJ55" s="59"/>
      <c r="AK55" s="60"/>
      <c r="AL55" s="735">
        <f t="shared" ref="AL55" si="0">$Y$8</f>
        <v>0</v>
      </c>
      <c r="AM55" s="736"/>
      <c r="AN55" s="737"/>
      <c r="AO55" s="744" t="s">
        <v>311</v>
      </c>
      <c r="AP55" s="745"/>
      <c r="AQ55" s="750" t="s">
        <v>312</v>
      </c>
      <c r="AR55" s="751"/>
      <c r="AS55" s="751"/>
      <c r="AT55" s="752"/>
      <c r="AU55" s="652"/>
      <c r="AV55" s="650"/>
      <c r="AW55" s="650"/>
      <c r="AX55" s="650"/>
      <c r="AY55" s="651"/>
      <c r="AZ55" s="652"/>
      <c r="BA55" s="650"/>
      <c r="BB55" s="650"/>
      <c r="BC55" s="650"/>
      <c r="BD55" s="763"/>
      <c r="BE55" s="347"/>
      <c r="BF55" s="348"/>
      <c r="BG55" s="348"/>
      <c r="BH55" s="348"/>
      <c r="BI55" s="348"/>
      <c r="BJ55" s="348"/>
      <c r="BK55" s="348"/>
      <c r="BL55" s="348"/>
      <c r="BM55" s="348"/>
      <c r="BN55" s="60"/>
      <c r="BO55" s="60"/>
      <c r="BP55" s="60"/>
      <c r="BQ55" s="60"/>
      <c r="BR55" s="60"/>
      <c r="BS55" s="60"/>
      <c r="BT55" s="127"/>
    </row>
    <row r="56" spans="1:72" ht="12" customHeight="1">
      <c r="A56" s="59"/>
      <c r="B56" s="738"/>
      <c r="C56" s="739"/>
      <c r="D56" s="740"/>
      <c r="E56" s="746"/>
      <c r="F56" s="747"/>
      <c r="G56" s="766" t="s">
        <v>189</v>
      </c>
      <c r="H56" s="767"/>
      <c r="I56" s="767"/>
      <c r="J56" s="768"/>
      <c r="K56" s="623"/>
      <c r="L56" s="619"/>
      <c r="M56" s="619"/>
      <c r="N56" s="619"/>
      <c r="O56" s="620"/>
      <c r="P56" s="623"/>
      <c r="Q56" s="619"/>
      <c r="R56" s="619"/>
      <c r="S56" s="619"/>
      <c r="T56" s="670"/>
      <c r="U56" s="340"/>
      <c r="V56" s="341"/>
      <c r="W56" s="341"/>
      <c r="X56" s="341"/>
      <c r="Y56" s="341"/>
      <c r="Z56" s="341"/>
      <c r="AA56" s="341"/>
      <c r="AB56" s="341"/>
      <c r="AC56" s="341"/>
      <c r="AD56" s="59"/>
      <c r="AE56" s="59"/>
      <c r="AF56" s="59"/>
      <c r="AG56" s="59"/>
      <c r="AH56" s="59"/>
      <c r="AI56" s="59"/>
      <c r="AJ56" s="59"/>
      <c r="AK56" s="60"/>
      <c r="AL56" s="738"/>
      <c r="AM56" s="739"/>
      <c r="AN56" s="740"/>
      <c r="AO56" s="746"/>
      <c r="AP56" s="747"/>
      <c r="AQ56" s="766" t="s">
        <v>189</v>
      </c>
      <c r="AR56" s="767"/>
      <c r="AS56" s="767"/>
      <c r="AT56" s="768"/>
      <c r="AU56" s="623"/>
      <c r="AV56" s="619"/>
      <c r="AW56" s="619"/>
      <c r="AX56" s="619"/>
      <c r="AY56" s="620"/>
      <c r="AZ56" s="623"/>
      <c r="BA56" s="619"/>
      <c r="BB56" s="619"/>
      <c r="BC56" s="619"/>
      <c r="BD56" s="670"/>
      <c r="BE56" s="347"/>
      <c r="BF56" s="348"/>
      <c r="BG56" s="348"/>
      <c r="BH56" s="348"/>
      <c r="BI56" s="348"/>
      <c r="BJ56" s="348"/>
      <c r="BK56" s="348"/>
      <c r="BL56" s="348"/>
      <c r="BM56" s="348"/>
      <c r="BN56" s="60"/>
      <c r="BO56" s="60"/>
      <c r="BP56" s="60"/>
      <c r="BQ56" s="60"/>
      <c r="BR56" s="60"/>
      <c r="BS56" s="60"/>
      <c r="BT56" s="127"/>
    </row>
    <row r="57" spans="1:72" ht="12" customHeight="1" thickBot="1">
      <c r="A57" s="59"/>
      <c r="B57" s="741"/>
      <c r="C57" s="742"/>
      <c r="D57" s="743"/>
      <c r="E57" s="748"/>
      <c r="F57" s="749"/>
      <c r="G57" s="766"/>
      <c r="H57" s="767"/>
      <c r="I57" s="767"/>
      <c r="J57" s="768"/>
      <c r="K57" s="624"/>
      <c r="L57" s="625"/>
      <c r="M57" s="625"/>
      <c r="N57" s="625"/>
      <c r="O57" s="628"/>
      <c r="P57" s="624"/>
      <c r="Q57" s="625"/>
      <c r="R57" s="625"/>
      <c r="S57" s="625"/>
      <c r="T57" s="671"/>
      <c r="U57" s="342"/>
      <c r="V57" s="343"/>
      <c r="W57" s="343"/>
      <c r="X57" s="343"/>
      <c r="Y57" s="343"/>
      <c r="Z57" s="343"/>
      <c r="AA57" s="343"/>
      <c r="AB57" s="343"/>
      <c r="AC57" s="343"/>
      <c r="AD57" s="59"/>
      <c r="AE57" s="59"/>
      <c r="AF57" s="59"/>
      <c r="AG57" s="59"/>
      <c r="AH57" s="59"/>
      <c r="AI57" s="59"/>
      <c r="AJ57" s="59"/>
      <c r="AK57" s="60"/>
      <c r="AL57" s="741"/>
      <c r="AM57" s="742"/>
      <c r="AN57" s="743"/>
      <c r="AO57" s="748"/>
      <c r="AP57" s="749"/>
      <c r="AQ57" s="766"/>
      <c r="AR57" s="767"/>
      <c r="AS57" s="767"/>
      <c r="AT57" s="768"/>
      <c r="AU57" s="624"/>
      <c r="AV57" s="625"/>
      <c r="AW57" s="625"/>
      <c r="AX57" s="625"/>
      <c r="AY57" s="628"/>
      <c r="AZ57" s="624"/>
      <c r="BA57" s="625"/>
      <c r="BB57" s="625"/>
      <c r="BC57" s="625"/>
      <c r="BD57" s="671"/>
      <c r="BE57" s="349"/>
      <c r="BF57" s="350"/>
      <c r="BG57" s="350"/>
      <c r="BH57" s="350"/>
      <c r="BI57" s="350"/>
      <c r="BJ57" s="350"/>
      <c r="BK57" s="350"/>
      <c r="BL57" s="350"/>
      <c r="BM57" s="350"/>
      <c r="BN57" s="60"/>
      <c r="BO57" s="60"/>
      <c r="BP57" s="60"/>
      <c r="BQ57" s="60"/>
      <c r="BR57" s="60"/>
      <c r="BS57" s="60"/>
      <c r="BT57" s="127"/>
    </row>
    <row r="58" spans="1:72" ht="12" customHeight="1">
      <c r="A58" s="59"/>
      <c r="B58" s="769" t="s">
        <v>313</v>
      </c>
      <c r="C58" s="770"/>
      <c r="D58" s="770"/>
      <c r="E58" s="720"/>
      <c r="F58" s="720"/>
      <c r="G58" s="720"/>
      <c r="H58" s="720"/>
      <c r="I58" s="720"/>
      <c r="J58" s="720"/>
      <c r="K58" s="720"/>
      <c r="L58" s="720"/>
      <c r="M58" s="720"/>
      <c r="N58" s="720"/>
      <c r="O58" s="720"/>
      <c r="P58" s="755" t="s">
        <v>418</v>
      </c>
      <c r="Q58" s="756"/>
      <c r="R58" s="756"/>
      <c r="S58" s="756"/>
      <c r="T58" s="758"/>
      <c r="U58" s="759"/>
      <c r="V58" s="759"/>
      <c r="W58" s="759"/>
      <c r="X58" s="759"/>
      <c r="Y58" s="759"/>
      <c r="Z58" s="759"/>
      <c r="AA58" s="759"/>
      <c r="AB58" s="759"/>
      <c r="AC58" s="760"/>
      <c r="AD58" s="59"/>
      <c r="AE58" s="59"/>
      <c r="AF58" s="59"/>
      <c r="AG58" s="59"/>
      <c r="AH58" s="59"/>
      <c r="AI58" s="59"/>
      <c r="AJ58" s="59"/>
      <c r="AK58" s="60"/>
      <c r="AL58" s="769" t="s">
        <v>313</v>
      </c>
      <c r="AM58" s="770"/>
      <c r="AN58" s="770"/>
      <c r="AO58" s="720"/>
      <c r="AP58" s="720"/>
      <c r="AQ58" s="720"/>
      <c r="AR58" s="720"/>
      <c r="AS58" s="720"/>
      <c r="AT58" s="720"/>
      <c r="AU58" s="720"/>
      <c r="AV58" s="720"/>
      <c r="AW58" s="720"/>
      <c r="AX58" s="720"/>
      <c r="AY58" s="720"/>
      <c r="AZ58" s="755" t="s">
        <v>418</v>
      </c>
      <c r="BA58" s="756"/>
      <c r="BB58" s="756"/>
      <c r="BC58" s="756"/>
      <c r="BD58" s="758"/>
      <c r="BE58" s="759"/>
      <c r="BF58" s="759"/>
      <c r="BG58" s="759"/>
      <c r="BH58" s="759"/>
      <c r="BI58" s="759"/>
      <c r="BJ58" s="759"/>
      <c r="BK58" s="759"/>
      <c r="BL58" s="759"/>
      <c r="BM58" s="760"/>
      <c r="BN58" s="60"/>
      <c r="BO58" s="60"/>
      <c r="BP58" s="60"/>
      <c r="BQ58" s="60"/>
      <c r="BR58" s="60"/>
      <c r="BS58" s="60"/>
      <c r="BT58" s="127"/>
    </row>
    <row r="59" spans="1:72" ht="12" customHeight="1" thickBot="1">
      <c r="A59" s="59"/>
      <c r="B59" s="771"/>
      <c r="C59" s="772"/>
      <c r="D59" s="772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57"/>
      <c r="Q59" s="757"/>
      <c r="R59" s="757"/>
      <c r="S59" s="757"/>
      <c r="T59" s="761"/>
      <c r="U59" s="761"/>
      <c r="V59" s="761"/>
      <c r="W59" s="761"/>
      <c r="X59" s="761"/>
      <c r="Y59" s="761"/>
      <c r="Z59" s="761"/>
      <c r="AA59" s="761"/>
      <c r="AB59" s="761"/>
      <c r="AC59" s="762"/>
      <c r="AD59" s="59"/>
      <c r="AE59" s="59"/>
      <c r="AF59" s="59"/>
      <c r="AG59" s="59"/>
      <c r="AH59" s="59"/>
      <c r="AI59" s="59"/>
      <c r="AJ59" s="59"/>
      <c r="AK59" s="60"/>
      <c r="AL59" s="771"/>
      <c r="AM59" s="772"/>
      <c r="AN59" s="772"/>
      <c r="AO59" s="721"/>
      <c r="AP59" s="721"/>
      <c r="AQ59" s="721"/>
      <c r="AR59" s="721"/>
      <c r="AS59" s="721"/>
      <c r="AT59" s="721"/>
      <c r="AU59" s="721"/>
      <c r="AV59" s="721"/>
      <c r="AW59" s="721"/>
      <c r="AX59" s="721"/>
      <c r="AY59" s="721"/>
      <c r="AZ59" s="757"/>
      <c r="BA59" s="757"/>
      <c r="BB59" s="757"/>
      <c r="BC59" s="757"/>
      <c r="BD59" s="761"/>
      <c r="BE59" s="761"/>
      <c r="BF59" s="761"/>
      <c r="BG59" s="761"/>
      <c r="BH59" s="761"/>
      <c r="BI59" s="761"/>
      <c r="BJ59" s="761"/>
      <c r="BK59" s="761"/>
      <c r="BL59" s="761"/>
      <c r="BM59" s="762"/>
      <c r="BN59" s="60"/>
      <c r="BO59" s="60"/>
      <c r="BP59" s="60"/>
      <c r="BQ59" s="60"/>
      <c r="BR59" s="60"/>
      <c r="BS59" s="60"/>
      <c r="BT59" s="127"/>
    </row>
    <row r="60" spans="1:72" ht="12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127"/>
    </row>
    <row r="61" spans="1:72" ht="12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127"/>
    </row>
    <row r="62" spans="1:72" ht="12" customHeight="1">
      <c r="A62" s="59"/>
      <c r="B62" s="733" t="s">
        <v>315</v>
      </c>
      <c r="C62" s="733"/>
      <c r="D62" s="733"/>
      <c r="E62" s="733"/>
      <c r="F62" s="733"/>
      <c r="G62" s="733"/>
      <c r="H62" s="733"/>
      <c r="I62" s="733"/>
      <c r="J62" s="733"/>
      <c r="K62" s="733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60"/>
      <c r="AL62" s="753" t="s">
        <v>315</v>
      </c>
      <c r="AM62" s="753"/>
      <c r="AN62" s="753"/>
      <c r="AO62" s="753"/>
      <c r="AP62" s="753"/>
      <c r="AQ62" s="753"/>
      <c r="AR62" s="753"/>
      <c r="AS62" s="753"/>
      <c r="AT62" s="753"/>
      <c r="AU62" s="753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127"/>
    </row>
    <row r="63" spans="1:72" ht="12" customHeight="1">
      <c r="A63" s="59"/>
      <c r="B63" s="733"/>
      <c r="C63" s="733"/>
      <c r="D63" s="733"/>
      <c r="E63" s="733"/>
      <c r="F63" s="733"/>
      <c r="G63" s="733"/>
      <c r="H63" s="733"/>
      <c r="I63" s="733"/>
      <c r="J63" s="733"/>
      <c r="K63" s="733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60"/>
      <c r="AL63" s="753"/>
      <c r="AM63" s="753"/>
      <c r="AN63" s="753"/>
      <c r="AO63" s="753"/>
      <c r="AP63" s="753"/>
      <c r="AQ63" s="753"/>
      <c r="AR63" s="753"/>
      <c r="AS63" s="753"/>
      <c r="AT63" s="753"/>
      <c r="AU63" s="753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127"/>
    </row>
    <row r="64" spans="1:72" ht="12" customHeight="1">
      <c r="A64" s="59"/>
      <c r="B64" s="344"/>
      <c r="C64" s="346" t="s">
        <v>113</v>
      </c>
      <c r="D64" s="723" t="s">
        <v>316</v>
      </c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59"/>
      <c r="AK64" s="60"/>
      <c r="AL64" s="352"/>
      <c r="AM64" s="353" t="s">
        <v>113</v>
      </c>
      <c r="AN64" s="765" t="s">
        <v>316</v>
      </c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765"/>
      <c r="BB64" s="765"/>
      <c r="BC64" s="765"/>
      <c r="BD64" s="765"/>
      <c r="BE64" s="765"/>
      <c r="BF64" s="765"/>
      <c r="BG64" s="765"/>
      <c r="BH64" s="765"/>
      <c r="BI64" s="765"/>
      <c r="BJ64" s="765"/>
      <c r="BK64" s="765"/>
      <c r="BL64" s="765"/>
      <c r="BM64" s="765"/>
      <c r="BN64" s="765"/>
      <c r="BO64" s="765"/>
      <c r="BP64" s="765"/>
      <c r="BQ64" s="765"/>
      <c r="BR64" s="765"/>
      <c r="BS64" s="765"/>
      <c r="BT64" s="127"/>
    </row>
    <row r="65" spans="1:72" ht="12" customHeight="1">
      <c r="A65" s="59"/>
      <c r="B65" s="344"/>
      <c r="C65" s="344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59"/>
      <c r="AK65" s="60"/>
      <c r="AL65" s="352"/>
      <c r="AM65" s="352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127"/>
    </row>
    <row r="66" spans="1:72" ht="12" customHeight="1">
      <c r="A66" s="59"/>
      <c r="B66" s="68"/>
      <c r="C66" s="68"/>
      <c r="D66" s="732" t="s">
        <v>317</v>
      </c>
      <c r="E66" s="732"/>
      <c r="F66" s="732"/>
      <c r="G66" s="732"/>
      <c r="H66" s="732"/>
      <c r="I66" s="732"/>
      <c r="J66" s="68"/>
      <c r="K66" s="326"/>
      <c r="L66" s="68"/>
      <c r="M66" s="69" t="s">
        <v>318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8"/>
      <c r="AJ66" s="59"/>
      <c r="AK66" s="60"/>
      <c r="AL66" s="70"/>
      <c r="AM66" s="70"/>
      <c r="AN66" s="754" t="s">
        <v>317</v>
      </c>
      <c r="AO66" s="754"/>
      <c r="AP66" s="754"/>
      <c r="AQ66" s="754"/>
      <c r="AR66" s="754"/>
      <c r="AS66" s="754"/>
      <c r="AT66" s="70"/>
      <c r="AU66" s="326" t="s">
        <v>320</v>
      </c>
      <c r="AV66" s="70"/>
      <c r="AW66" s="71" t="s">
        <v>318</v>
      </c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0"/>
      <c r="BT66" s="127"/>
    </row>
    <row r="67" spans="1:72" ht="12" customHeight="1">
      <c r="A67" s="59"/>
      <c r="B67" s="68"/>
      <c r="C67" s="68"/>
      <c r="D67" s="69"/>
      <c r="E67" s="68"/>
      <c r="F67" s="68"/>
      <c r="G67" s="68"/>
      <c r="H67" s="68"/>
      <c r="I67" s="68"/>
      <c r="J67" s="68"/>
      <c r="K67" s="68"/>
      <c r="L67" s="68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8"/>
      <c r="AJ67" s="59"/>
      <c r="AK67" s="60"/>
      <c r="AL67" s="70"/>
      <c r="AM67" s="70"/>
      <c r="AN67" s="71"/>
      <c r="AO67" s="70"/>
      <c r="AP67" s="70"/>
      <c r="AQ67" s="70"/>
      <c r="AR67" s="70"/>
      <c r="AS67" s="70"/>
      <c r="AT67" s="70"/>
      <c r="AU67" s="70"/>
      <c r="AV67" s="70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0"/>
      <c r="BT67" s="127"/>
    </row>
    <row r="68" spans="1:72" ht="12" customHeight="1">
      <c r="A68" s="59"/>
      <c r="B68" s="68"/>
      <c r="C68" s="68"/>
      <c r="D68" s="69"/>
      <c r="E68" s="68"/>
      <c r="F68" s="68"/>
      <c r="G68" s="68"/>
      <c r="H68" s="68"/>
      <c r="I68" s="68"/>
      <c r="J68" s="68"/>
      <c r="K68" s="326"/>
      <c r="L68" s="68"/>
      <c r="M68" s="69" t="s">
        <v>319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8"/>
      <c r="AJ68" s="59"/>
      <c r="AK68" s="60"/>
      <c r="AL68" s="70"/>
      <c r="AM68" s="70"/>
      <c r="AN68" s="71"/>
      <c r="AO68" s="70"/>
      <c r="AP68" s="70"/>
      <c r="AQ68" s="70"/>
      <c r="AR68" s="70"/>
      <c r="AS68" s="70"/>
      <c r="AT68" s="70"/>
      <c r="AU68" s="326"/>
      <c r="AV68" s="70"/>
      <c r="AW68" s="71" t="s">
        <v>319</v>
      </c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0"/>
      <c r="BT68" s="127"/>
    </row>
    <row r="69" spans="1:72" ht="12" customHeight="1">
      <c r="A69" s="59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9"/>
      <c r="AK69" s="6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127"/>
    </row>
    <row r="70" spans="1:72" ht="12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127"/>
    </row>
    <row r="71" spans="1:72" ht="12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127"/>
    </row>
    <row r="72" spans="1:72" ht="18.75" customHeight="1"/>
    <row r="73" spans="1:72" ht="18.75" customHeight="1"/>
    <row r="74" spans="1:72" ht="18.75" customHeight="1"/>
    <row r="75" spans="1:72" ht="18.75" customHeight="1"/>
    <row r="76" spans="1:72" ht="18.75" customHeight="1"/>
    <row r="77" spans="1:72" ht="18.75" customHeight="1"/>
    <row r="78" spans="1:72" ht="18.75" customHeight="1"/>
    <row r="79" spans="1:72" ht="18.75" customHeight="1"/>
    <row r="80" spans="1:72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sheet="1" objects="1" scenarios="1"/>
  <protectedRanges>
    <protectedRange sqref="D36:M38 N37:AI38 N39 AB39:AI42" name="女子監督"/>
    <protectedRange sqref="K66 K68" name="個人情報"/>
    <protectedRange sqref="AB50 D45:M47 D48 N46 Q46:AH47 N48:T51 AB48:AH49" name="女子コーチ"/>
    <protectedRange sqref="AB22 D17:M19 N18:AH19 N20 AB20:AH21" name="男子監督"/>
    <protectedRange sqref="B8:M10 O8 N9 Y8 AC8 U12 AB12" name="学校の基本情報"/>
    <protectedRange sqref="AB31 D29 D26:M28 N27 Q27:AH28 N29:T32 AB29:AH30" name="男子コーチ"/>
    <protectedRange sqref="K55:T57 E58 T58" name="個人依頼監督"/>
  </protectedRanges>
  <dataConsolidate/>
  <customSheetViews>
    <customSheetView guid="{5D963F3A-B207-4215-A36A-BBA0BD90DFE4}" scale="70">
      <selection activeCell="D1" sqref="D1:H1"/>
      <pageMargins left="0.7" right="0.7" top="0.75" bottom="0.75" header="0.3" footer="0.3"/>
      <pageSetup paperSize="9" orientation="portrait" verticalDpi="0" r:id="rId1"/>
    </customSheetView>
  </customSheetViews>
  <mergeCells count="253">
    <mergeCell ref="B48:C49"/>
    <mergeCell ref="N20:T21"/>
    <mergeCell ref="I20:M21"/>
    <mergeCell ref="U17:V17"/>
    <mergeCell ref="U18:V19"/>
    <mergeCell ref="N18:T19"/>
    <mergeCell ref="N17:T17"/>
    <mergeCell ref="D48:H49"/>
    <mergeCell ref="I48:M49"/>
    <mergeCell ref="N48:T49"/>
    <mergeCell ref="U48:AA49"/>
    <mergeCell ref="B36:C36"/>
    <mergeCell ref="D36:H36"/>
    <mergeCell ref="I36:M36"/>
    <mergeCell ref="I31:M32"/>
    <mergeCell ref="B35:H35"/>
    <mergeCell ref="B37:C38"/>
    <mergeCell ref="D37:H38"/>
    <mergeCell ref="B25:O25"/>
    <mergeCell ref="B17:C17"/>
    <mergeCell ref="D17:H17"/>
    <mergeCell ref="B18:C19"/>
    <mergeCell ref="D18:H19"/>
    <mergeCell ref="I17:M17"/>
    <mergeCell ref="AZ55:BD55"/>
    <mergeCell ref="AQ56:AT57"/>
    <mergeCell ref="AU56:AY57"/>
    <mergeCell ref="AZ56:BD57"/>
    <mergeCell ref="AL58:AN59"/>
    <mergeCell ref="AO58:AY59"/>
    <mergeCell ref="AZ58:BC59"/>
    <mergeCell ref="BD58:BM59"/>
    <mergeCell ref="BE50:BK51"/>
    <mergeCell ref="BL50:BS51"/>
    <mergeCell ref="AS54:BS54"/>
    <mergeCell ref="AS50:AW51"/>
    <mergeCell ref="AX50:BD51"/>
    <mergeCell ref="I50:M51"/>
    <mergeCell ref="N50:T51"/>
    <mergeCell ref="D66:I66"/>
    <mergeCell ref="B62:K63"/>
    <mergeCell ref="AL54:AR54"/>
    <mergeCell ref="AL55:AN57"/>
    <mergeCell ref="AO55:AP57"/>
    <mergeCell ref="AQ55:AT55"/>
    <mergeCell ref="AL62:AU63"/>
    <mergeCell ref="AN66:AS66"/>
    <mergeCell ref="P58:S59"/>
    <mergeCell ref="T58:AC59"/>
    <mergeCell ref="K55:O55"/>
    <mergeCell ref="P55:T55"/>
    <mergeCell ref="K56:O57"/>
    <mergeCell ref="P56:T57"/>
    <mergeCell ref="B54:H54"/>
    <mergeCell ref="B55:D57"/>
    <mergeCell ref="E55:F57"/>
    <mergeCell ref="AN64:BS64"/>
    <mergeCell ref="AU55:AY55"/>
    <mergeCell ref="G55:J55"/>
    <mergeCell ref="G56:J57"/>
    <mergeCell ref="B58:D59"/>
    <mergeCell ref="E58:O59"/>
    <mergeCell ref="I54:AI54"/>
    <mergeCell ref="D64:AI64"/>
    <mergeCell ref="B26:C26"/>
    <mergeCell ref="D26:H26"/>
    <mergeCell ref="I26:M26"/>
    <mergeCell ref="B27:C28"/>
    <mergeCell ref="D27:H28"/>
    <mergeCell ref="I27:M28"/>
    <mergeCell ref="I29:M30"/>
    <mergeCell ref="N29:T30"/>
    <mergeCell ref="U29:AA30"/>
    <mergeCell ref="N26:O26"/>
    <mergeCell ref="N27:O28"/>
    <mergeCell ref="P27:P28"/>
    <mergeCell ref="Q27:T28"/>
    <mergeCell ref="D29:H30"/>
    <mergeCell ref="B29:C30"/>
    <mergeCell ref="U50:AA51"/>
    <mergeCell ref="AB48:AI49"/>
    <mergeCell ref="AB50:AI51"/>
    <mergeCell ref="U27:AI28"/>
    <mergeCell ref="AB29:AI30"/>
    <mergeCell ref="AB31:AI32"/>
    <mergeCell ref="D1:H1"/>
    <mergeCell ref="AL5:AR5"/>
    <mergeCell ref="J8:M8"/>
    <mergeCell ref="J9:M10"/>
    <mergeCell ref="B5:H5"/>
    <mergeCell ref="B8:I8"/>
    <mergeCell ref="B9:I10"/>
    <mergeCell ref="AL6:AS6"/>
    <mergeCell ref="AL7:AS7"/>
    <mergeCell ref="Y8:AB8"/>
    <mergeCell ref="O8:R8"/>
    <mergeCell ref="B6:I6"/>
    <mergeCell ref="J6:M6"/>
    <mergeCell ref="B7:I7"/>
    <mergeCell ref="J7:M7"/>
    <mergeCell ref="AC6:AI7"/>
    <mergeCell ref="AC8:AI10"/>
    <mergeCell ref="N6:AB7"/>
    <mergeCell ref="S8:X8"/>
    <mergeCell ref="N9:AB10"/>
    <mergeCell ref="D46:H47"/>
    <mergeCell ref="I39:M40"/>
    <mergeCell ref="N39:T40"/>
    <mergeCell ref="U39:AA40"/>
    <mergeCell ref="U41:AA42"/>
    <mergeCell ref="B45:C45"/>
    <mergeCell ref="D45:H45"/>
    <mergeCell ref="I45:M45"/>
    <mergeCell ref="N45:O45"/>
    <mergeCell ref="P44:AH44"/>
    <mergeCell ref="B44:O44"/>
    <mergeCell ref="P45:AI45"/>
    <mergeCell ref="U46:AI47"/>
    <mergeCell ref="AB39:AI40"/>
    <mergeCell ref="AB41:AI42"/>
    <mergeCell ref="I46:M47"/>
    <mergeCell ref="N46:O47"/>
    <mergeCell ref="P46:P47"/>
    <mergeCell ref="Q46:T47"/>
    <mergeCell ref="N37:T38"/>
    <mergeCell ref="N11:T11"/>
    <mergeCell ref="AL9:AS10"/>
    <mergeCell ref="AL16:AY16"/>
    <mergeCell ref="AL18:AM19"/>
    <mergeCell ref="AN18:AR19"/>
    <mergeCell ref="AS18:AW19"/>
    <mergeCell ref="AX18:BD19"/>
    <mergeCell ref="AL25:AY25"/>
    <mergeCell ref="N12:T13"/>
    <mergeCell ref="U11:AA11"/>
    <mergeCell ref="U12:AA13"/>
    <mergeCell ref="U37:V38"/>
    <mergeCell ref="N36:T36"/>
    <mergeCell ref="U36:V36"/>
    <mergeCell ref="U31:AA32"/>
    <mergeCell ref="N31:T32"/>
    <mergeCell ref="J11:M12"/>
    <mergeCell ref="B16:O16"/>
    <mergeCell ref="B46:C47"/>
    <mergeCell ref="AT7:AW7"/>
    <mergeCell ref="AS20:AW21"/>
    <mergeCell ref="AX20:BD21"/>
    <mergeCell ref="AX6:BL7"/>
    <mergeCell ref="AL17:AM17"/>
    <mergeCell ref="AN17:AR17"/>
    <mergeCell ref="AS17:AW17"/>
    <mergeCell ref="AX17:BD17"/>
    <mergeCell ref="AT8:AW8"/>
    <mergeCell ref="AT9:AW10"/>
    <mergeCell ref="AT11:AW12"/>
    <mergeCell ref="AT6:AW6"/>
    <mergeCell ref="AL8:AS8"/>
    <mergeCell ref="W36:AI36"/>
    <mergeCell ref="W37:AI38"/>
    <mergeCell ref="AB11:AI11"/>
    <mergeCell ref="AB12:AI13"/>
    <mergeCell ref="W17:AI17"/>
    <mergeCell ref="W18:AI19"/>
    <mergeCell ref="AB20:AI21"/>
    <mergeCell ref="P26:AI26"/>
    <mergeCell ref="I18:M19"/>
    <mergeCell ref="U20:AA21"/>
    <mergeCell ref="U22:AA23"/>
    <mergeCell ref="P25:AH25"/>
    <mergeCell ref="AB22:AI23"/>
    <mergeCell ref="I37:M38"/>
    <mergeCell ref="BL29:BS30"/>
    <mergeCell ref="BL31:BS32"/>
    <mergeCell ref="AL26:AM26"/>
    <mergeCell ref="AN26:AR26"/>
    <mergeCell ref="AS26:AW26"/>
    <mergeCell ref="AX26:AY26"/>
    <mergeCell ref="BE22:BK23"/>
    <mergeCell ref="AL27:AM28"/>
    <mergeCell ref="AN27:AR28"/>
    <mergeCell ref="AS27:AW28"/>
    <mergeCell ref="AX27:AY28"/>
    <mergeCell ref="AZ27:AZ28"/>
    <mergeCell ref="BA27:BD28"/>
    <mergeCell ref="AZ25:BR25"/>
    <mergeCell ref="BE27:BS28"/>
    <mergeCell ref="AS29:AW30"/>
    <mergeCell ref="AX29:BD30"/>
    <mergeCell ref="BE29:BK30"/>
    <mergeCell ref="BE31:BK32"/>
    <mergeCell ref="AL29:AM30"/>
    <mergeCell ref="AN29:AR30"/>
    <mergeCell ref="AS31:AW32"/>
    <mergeCell ref="AX31:BD32"/>
    <mergeCell ref="AN37:AR38"/>
    <mergeCell ref="AS37:AW38"/>
    <mergeCell ref="AX37:BD38"/>
    <mergeCell ref="BE37:BF38"/>
    <mergeCell ref="AL35:AR35"/>
    <mergeCell ref="BE39:BK40"/>
    <mergeCell ref="BG36:BS36"/>
    <mergeCell ref="BG37:BS38"/>
    <mergeCell ref="BL39:BS40"/>
    <mergeCell ref="AL36:AM36"/>
    <mergeCell ref="AN36:AR36"/>
    <mergeCell ref="AS36:AW36"/>
    <mergeCell ref="AX36:BD36"/>
    <mergeCell ref="AS39:AW40"/>
    <mergeCell ref="AX39:BD40"/>
    <mergeCell ref="AL46:AM47"/>
    <mergeCell ref="AN46:AR47"/>
    <mergeCell ref="AS46:AW47"/>
    <mergeCell ref="AX46:AY47"/>
    <mergeCell ref="AZ46:AZ47"/>
    <mergeCell ref="BA46:BD47"/>
    <mergeCell ref="BE36:BF36"/>
    <mergeCell ref="AS48:AW49"/>
    <mergeCell ref="AX48:BD49"/>
    <mergeCell ref="BE48:BK49"/>
    <mergeCell ref="BE46:BS47"/>
    <mergeCell ref="BL48:BS49"/>
    <mergeCell ref="AL48:AM49"/>
    <mergeCell ref="AN48:AR49"/>
    <mergeCell ref="AL44:AY44"/>
    <mergeCell ref="BE41:BK42"/>
    <mergeCell ref="AL45:AM45"/>
    <mergeCell ref="AN45:AR45"/>
    <mergeCell ref="AS45:AW45"/>
    <mergeCell ref="AX45:AY45"/>
    <mergeCell ref="AZ44:BR44"/>
    <mergeCell ref="BL41:BS42"/>
    <mergeCell ref="AZ45:BS45"/>
    <mergeCell ref="AL37:AM38"/>
    <mergeCell ref="BM6:BS7"/>
    <mergeCell ref="BM8:BS10"/>
    <mergeCell ref="BL11:BS11"/>
    <mergeCell ref="BL12:BS13"/>
    <mergeCell ref="BG17:BS17"/>
    <mergeCell ref="BG18:BS19"/>
    <mergeCell ref="BL20:BS21"/>
    <mergeCell ref="BL22:BS23"/>
    <mergeCell ref="AZ26:BS26"/>
    <mergeCell ref="AX9:BK10"/>
    <mergeCell ref="AY8:BC8"/>
    <mergeCell ref="BE12:BK13"/>
    <mergeCell ref="BI8:BL8"/>
    <mergeCell ref="BE20:BK21"/>
    <mergeCell ref="BE11:BK11"/>
    <mergeCell ref="AX11:BD11"/>
    <mergeCell ref="AX12:BD13"/>
    <mergeCell ref="BE8:BH8"/>
    <mergeCell ref="BE18:BF19"/>
    <mergeCell ref="BE17:BF17"/>
  </mergeCells>
  <phoneticPr fontId="2"/>
  <conditionalFormatting sqref="W37">
    <cfRule type="notContainsBlanks" dxfId="164" priority="4">
      <formula>LEN(TRIM(W37))&gt;0</formula>
    </cfRule>
    <cfRule type="expression" dxfId="163" priority="79">
      <formula>FIND("部活動指導員",$N$37)</formula>
    </cfRule>
  </conditionalFormatting>
  <conditionalFormatting sqref="BG37">
    <cfRule type="expression" dxfId="162" priority="78">
      <formula>FIND("部活動指導員",$AX$37)</formula>
    </cfRule>
  </conditionalFormatting>
  <conditionalFormatting sqref="W18">
    <cfRule type="notContainsBlanks" dxfId="161" priority="77">
      <formula>LEN(TRIM(W18))&gt;0</formula>
    </cfRule>
    <cfRule type="expression" dxfId="160" priority="80">
      <formula>FIND("部活動指導員",$N$18)</formula>
    </cfRule>
  </conditionalFormatting>
  <conditionalFormatting sqref="B9:I10">
    <cfRule type="expression" dxfId="159" priority="62">
      <formula>B9&lt;&gt;""</formula>
    </cfRule>
    <cfRule type="expression" dxfId="158" priority="63">
      <formula>B8&lt;&gt;""</formula>
    </cfRule>
  </conditionalFormatting>
  <conditionalFormatting sqref="B8:M8 J10:M10 O8:R8 Y8 AC8 U13:AA13 U12:AB12 J9:N9">
    <cfRule type="expression" dxfId="157" priority="61">
      <formula>B8&lt;&gt;""</formula>
    </cfRule>
  </conditionalFormatting>
  <conditionalFormatting sqref="B8:M8 O8 J10:M10 AC8 U13:AA13 Y8 J9:N9 U12:AB12">
    <cfRule type="expression" dxfId="156" priority="64">
      <formula>$B$9&lt;&gt;""</formula>
    </cfRule>
  </conditionalFormatting>
  <conditionalFormatting sqref="Y8:AB8">
    <cfRule type="expression" dxfId="155" priority="60">
      <formula>$Y$8&lt;&gt;""</formula>
    </cfRule>
  </conditionalFormatting>
  <conditionalFormatting sqref="D18:H19">
    <cfRule type="expression" dxfId="154" priority="58">
      <formula>$D$18&lt;&gt;""</formula>
    </cfRule>
    <cfRule type="expression" dxfId="153" priority="59">
      <formula>$D$17&lt;&gt;""</formula>
    </cfRule>
  </conditionalFormatting>
  <conditionalFormatting sqref="D17:M17 I18 N20 AB20">
    <cfRule type="expression" dxfId="152" priority="56">
      <formula>D17&lt;&gt;""</formula>
    </cfRule>
  </conditionalFormatting>
  <conditionalFormatting sqref="D27:H28">
    <cfRule type="expression" dxfId="151" priority="54">
      <formula>$D$27&lt;&gt;""</formula>
    </cfRule>
    <cfRule type="expression" dxfId="150" priority="55">
      <formula>$D$26&lt;&gt;""</formula>
    </cfRule>
  </conditionalFormatting>
  <conditionalFormatting sqref="D26:M26 I27 Q28:T28 N29 Q27:U27 AB29">
    <cfRule type="expression" dxfId="149" priority="52">
      <formula>D26&lt;&gt;""</formula>
    </cfRule>
  </conditionalFormatting>
  <conditionalFormatting sqref="D17:M17 I18 N20 N18:V19 AB20">
    <cfRule type="expression" dxfId="148" priority="57">
      <formula>$D$18&lt;&gt;""</formula>
    </cfRule>
  </conditionalFormatting>
  <conditionalFormatting sqref="N18:V19">
    <cfRule type="expression" dxfId="147" priority="51">
      <formula>N18&lt;&gt;""</formula>
    </cfRule>
  </conditionalFormatting>
  <conditionalFormatting sqref="D26:M26 I27 Q28:T28 N29 N27 Q27:U27 AB29">
    <cfRule type="expression" dxfId="146" priority="53">
      <formula>$D$27&lt;&gt;""</formula>
    </cfRule>
  </conditionalFormatting>
  <conditionalFormatting sqref="N27:O28">
    <cfRule type="expression" dxfId="145" priority="50">
      <formula>$N$27&lt;&gt;""</formula>
    </cfRule>
  </conditionalFormatting>
  <conditionalFormatting sqref="D37:H38">
    <cfRule type="expression" dxfId="144" priority="48" stopIfTrue="1">
      <formula>$D$37&lt;&gt;""</formula>
    </cfRule>
    <cfRule type="expression" dxfId="143" priority="49">
      <formula>D36&lt;&gt;""</formula>
    </cfRule>
  </conditionalFormatting>
  <conditionalFormatting sqref="D36 I36 I37:V38 N39 AB39 AB41">
    <cfRule type="expression" dxfId="142" priority="47">
      <formula>$D$37&lt;&gt;""</formula>
    </cfRule>
  </conditionalFormatting>
  <conditionalFormatting sqref="D36:M36 I37 N39 AB39">
    <cfRule type="expression" dxfId="141" priority="46">
      <formula>D36&lt;&gt;""</formula>
    </cfRule>
  </conditionalFormatting>
  <conditionalFormatting sqref="D46:H47">
    <cfRule type="expression" dxfId="140" priority="44">
      <formula>D46&lt;&gt;""</formula>
    </cfRule>
    <cfRule type="expression" dxfId="139" priority="45">
      <formula>$D$45&lt;&gt;""</formula>
    </cfRule>
  </conditionalFormatting>
  <conditionalFormatting sqref="D45:M45 I46:O47 Q47:T47 N48 Q46:U46 AB48">
    <cfRule type="expression" dxfId="138" priority="43">
      <formula>$D$46&lt;&gt;""</formula>
    </cfRule>
  </conditionalFormatting>
  <conditionalFormatting sqref="D45:M45 I46 Q47:T47 N48 N46 Q46:U46 AB48">
    <cfRule type="expression" dxfId="137" priority="41">
      <formula>D45&lt;&gt;""</formula>
    </cfRule>
  </conditionalFormatting>
  <conditionalFormatting sqref="N46:O47">
    <cfRule type="expression" dxfId="136" priority="40">
      <formula>$N$46&lt;&gt;""</formula>
    </cfRule>
  </conditionalFormatting>
  <conditionalFormatting sqref="K55:T55 P56:T57 E58 T58">
    <cfRule type="expression" dxfId="135" priority="37">
      <formula>$K$56&lt;&gt;""</formula>
    </cfRule>
  </conditionalFormatting>
  <conditionalFormatting sqref="K55:T55 P56 K56:O57 E58 T58">
    <cfRule type="expression" dxfId="134" priority="36">
      <formula>E55&lt;&gt;""</formula>
    </cfRule>
  </conditionalFormatting>
  <conditionalFormatting sqref="AB22">
    <cfRule type="expression" dxfId="133" priority="19">
      <formula>AB22&lt;&gt;""</formula>
    </cfRule>
  </conditionalFormatting>
  <conditionalFormatting sqref="AB22">
    <cfRule type="expression" dxfId="132" priority="20">
      <formula>$D$18&lt;&gt;""</formula>
    </cfRule>
  </conditionalFormatting>
  <conditionalFormatting sqref="BL22">
    <cfRule type="expression" dxfId="131" priority="17">
      <formula>BL22&lt;&gt;""</formula>
    </cfRule>
  </conditionalFormatting>
  <conditionalFormatting sqref="BL22">
    <cfRule type="expression" dxfId="130" priority="18">
      <formula>$D$18&lt;&gt;""</formula>
    </cfRule>
  </conditionalFormatting>
  <conditionalFormatting sqref="AB31">
    <cfRule type="expression" dxfId="129" priority="15">
      <formula>AB31&lt;&gt;""</formula>
    </cfRule>
  </conditionalFormatting>
  <conditionalFormatting sqref="AB31">
    <cfRule type="expression" dxfId="128" priority="16">
      <formula>$D$27&lt;&gt;""</formula>
    </cfRule>
  </conditionalFormatting>
  <conditionalFormatting sqref="BL31">
    <cfRule type="expression" dxfId="127" priority="13">
      <formula>BL31&lt;&gt;""</formula>
    </cfRule>
  </conditionalFormatting>
  <conditionalFormatting sqref="BL31">
    <cfRule type="expression" dxfId="126" priority="14">
      <formula>$D$18&lt;&gt;""</formula>
    </cfRule>
  </conditionalFormatting>
  <conditionalFormatting sqref="AB41">
    <cfRule type="expression" dxfId="125" priority="11">
      <formula>AB41&lt;&gt;""</formula>
    </cfRule>
  </conditionalFormatting>
  <conditionalFormatting sqref="AB41">
    <cfRule type="expression" dxfId="124" priority="12">
      <formula>$D$37&lt;&gt;""</formula>
    </cfRule>
  </conditionalFormatting>
  <conditionalFormatting sqref="BL41">
    <cfRule type="expression" dxfId="123" priority="9" stopIfTrue="1">
      <formula>BL41&lt;&gt;""</formula>
    </cfRule>
  </conditionalFormatting>
  <conditionalFormatting sqref="BL41">
    <cfRule type="expression" dxfId="122" priority="10" stopIfTrue="1">
      <formula>$D$18&lt;&gt;""</formula>
    </cfRule>
  </conditionalFormatting>
  <conditionalFormatting sqref="AB50">
    <cfRule type="expression" dxfId="121" priority="7">
      <formula>AB50&lt;&gt;""</formula>
    </cfRule>
  </conditionalFormatting>
  <conditionalFormatting sqref="AB50">
    <cfRule type="expression" dxfId="120" priority="8">
      <formula>$D$46&lt;&gt;""</formula>
    </cfRule>
  </conditionalFormatting>
  <conditionalFormatting sqref="BL50">
    <cfRule type="expression" dxfId="119" priority="5" stopIfTrue="1">
      <formula>BL50&lt;&gt;""</formula>
    </cfRule>
  </conditionalFormatting>
  <conditionalFormatting sqref="BL50">
    <cfRule type="expression" dxfId="118" priority="6" stopIfTrue="1">
      <formula>$D$18&lt;&gt;""</formula>
    </cfRule>
  </conditionalFormatting>
  <conditionalFormatting sqref="N37:T38 U37 AB41">
    <cfRule type="expression" dxfId="117" priority="1">
      <formula>N37&lt;&gt;""</formula>
    </cfRule>
  </conditionalFormatting>
  <dataValidations count="8">
    <dataValidation imeMode="disabled" allowBlank="1" showInputMessage="1" showErrorMessage="1" sqref="AC8 BL20 BD8 N20:T21 O8 AB20 AY8 N29:T30 BA27:BD28 AB29 BL39 Q27:T28 N39:T40 BL29 AB39 BA46 N48:T49 AX29:BD30 AB48 BL48 Q46:T47 BM8 AB12 AX48:BD49 AX20:BD21 AX39:BD40 BL12" xr:uid="{00000000-0002-0000-0100-000000000000}"/>
    <dataValidation type="list" allowBlank="1" showInputMessage="1" showErrorMessage="1" sqref="U18 N27 AX46 N46 U37:V38 AX27 BE37 BE18:BF19" xr:uid="{00000000-0002-0000-0100-000001000000}">
      <formula1>"なし,初段,弐段,参段,四段,五段,六段,七段,八段"</formula1>
    </dataValidation>
    <dataValidation type="list" allowBlank="1" showInputMessage="1" showErrorMessage="1" sqref="N18:T19 AX18:BD19 N37:T38 AX37:BD38" xr:uid="{00000000-0002-0000-0100-000002000000}">
      <formula1>"教員, 校長,部活動指導員"</formula1>
    </dataValidation>
    <dataValidation type="list" allowBlank="1" showInputMessage="1" showErrorMessage="1" sqref="Y8 BI8:BL8" xr:uid="{00000000-0002-0000-0100-000003000000}">
      <formula1>$CA$3:$CA$44</formula1>
    </dataValidation>
    <dataValidation type="list" allowBlank="1" showInputMessage="1" showErrorMessage="1" sqref="AU68 K68 AU66 K66" xr:uid="{00000000-0002-0000-0100-000004000000}">
      <formula1>"レ"</formula1>
    </dataValidation>
    <dataValidation type="list" allowBlank="1" showInputMessage="1" showErrorMessage="1" sqref="AN48:AR49 AN29:AR30 D48:H49 D29:H30" xr:uid="{00000000-0002-0000-0100-000005000000}">
      <formula1>"副顧問,外部指導者"</formula1>
    </dataValidation>
    <dataValidation type="list" imeMode="disabled" allowBlank="1" showInputMessage="1" showErrorMessage="1" sqref="BL41 BL22 BL31 BL50" xr:uid="{00000000-0002-0000-0100-000006000000}">
      <formula1>"Ａ指導員,Ｂ指導員,Ｃ指導員,準指導員,学校顧問特例資格"</formula1>
    </dataValidation>
    <dataValidation type="list" imeMode="disabled" allowBlank="1" showInputMessage="1" showErrorMessage="1" sqref="AB22:AI23 AB31:AI32 AB41:AI42 AB50:AI51" xr:uid="{00000000-0002-0000-0100-000007000000}">
      <formula1>"Ａ指導員,Ｂ指導員,Ｃ指導員,準指導員,学校顧問特例資格,資格なし"</formula1>
    </dataValidation>
  </dataValidations>
  <hyperlinks>
    <hyperlink ref="D1" location="Top!A1" display="Topへ戻る" xr:uid="{00000000-0004-0000-0100-000000000000}"/>
  </hyperlinks>
  <pageMargins left="0.7" right="0.7" top="0.75" bottom="0.75" header="0.3" footer="0.3"/>
  <pageSetup paperSize="9" scale="92" orientation="portrait" verticalDpi="0" r:id="rId2"/>
  <colBreaks count="1" manualBreakCount="1">
    <brk id="36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79998168889431442"/>
  </sheetPr>
  <dimension ref="B1:BC33"/>
  <sheetViews>
    <sheetView showGridLines="0" zoomScale="90" zoomScaleNormal="90" workbookViewId="0">
      <pane xSplit="3" ySplit="9" topLeftCell="D10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2" width="3.125" style="1" customWidth="1"/>
    <col min="3" max="3" width="3.125" style="1" hidden="1" customWidth="1"/>
    <col min="4" max="19" width="3.125" style="1" customWidth="1"/>
    <col min="20" max="29" width="2.5" style="1" customWidth="1"/>
    <col min="30" max="44" width="3.125" style="1" customWidth="1"/>
    <col min="45" max="45" width="15" style="1" customWidth="1"/>
    <col min="46" max="46" width="6.625" style="1" customWidth="1"/>
    <col min="47" max="47" width="15" style="1" customWidth="1"/>
    <col min="48" max="48" width="10.375" style="1" customWidth="1"/>
    <col min="49" max="52" width="2.625" style="1" customWidth="1"/>
    <col min="53" max="53" width="9" style="1" customWidth="1"/>
    <col min="54" max="54" width="16.125" style="1" customWidth="1"/>
    <col min="55" max="59" width="9" style="1" customWidth="1"/>
    <col min="60" max="60" width="9" style="1"/>
    <col min="61" max="62" width="9" style="1" customWidth="1"/>
    <col min="63" max="16384" width="9" style="1"/>
  </cols>
  <sheetData>
    <row r="1" spans="2:55" ht="27" customHeight="1">
      <c r="D1" s="826" t="s">
        <v>103</v>
      </c>
      <c r="E1" s="827"/>
      <c r="F1" s="827"/>
      <c r="G1" s="827"/>
      <c r="H1" s="827"/>
      <c r="I1" s="828"/>
      <c r="O1" s="89"/>
      <c r="P1" s="90"/>
      <c r="Q1" s="288" t="s">
        <v>114</v>
      </c>
      <c r="R1" s="288"/>
      <c r="S1" s="288"/>
      <c r="T1" s="288"/>
      <c r="U1" s="288"/>
      <c r="V1" s="91"/>
      <c r="W1" s="92"/>
      <c r="X1" s="288" t="s">
        <v>115</v>
      </c>
      <c r="AF1" s="475"/>
      <c r="AG1" s="476"/>
      <c r="AH1" s="288" t="s">
        <v>114</v>
      </c>
      <c r="AN1" s="426"/>
      <c r="AO1" s="427"/>
      <c r="AP1" s="288" t="s">
        <v>406</v>
      </c>
      <c r="BA1" s="1" t="s">
        <v>397</v>
      </c>
      <c r="BB1" s="420">
        <f>Top!$AD$4</f>
        <v>39174</v>
      </c>
      <c r="BC1" s="1" t="s">
        <v>398</v>
      </c>
    </row>
    <row r="2" spans="2:55" ht="11.25" customHeight="1">
      <c r="BA2" s="1" t="s">
        <v>399</v>
      </c>
      <c r="BB2" s="420">
        <f>Top!$AD$6</f>
        <v>40269</v>
      </c>
      <c r="BC2" s="1" t="s">
        <v>400</v>
      </c>
    </row>
    <row r="3" spans="2:55" ht="18.75">
      <c r="D3" s="3" t="s">
        <v>85</v>
      </c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BA3" s="421">
        <f>Top!$AC$8</f>
        <v>2023</v>
      </c>
      <c r="BB3" s="1" t="s">
        <v>277</v>
      </c>
    </row>
    <row r="4" spans="2:55" ht="13.5" customHeight="1">
      <c r="BA4" s="1">
        <v>12</v>
      </c>
      <c r="BB4" s="1" t="s">
        <v>278</v>
      </c>
    </row>
    <row r="5" spans="2:55" ht="18" thickBot="1">
      <c r="D5" s="104" t="s">
        <v>78</v>
      </c>
      <c r="E5" s="105"/>
      <c r="F5" s="105"/>
      <c r="G5" s="105"/>
      <c r="H5" s="106"/>
      <c r="I5" s="106"/>
      <c r="J5" s="106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1" t="s">
        <v>16</v>
      </c>
      <c r="AJ5" s="32"/>
      <c r="AK5" s="32"/>
      <c r="AM5" s="32"/>
      <c r="AN5" s="32"/>
      <c r="BA5" s="1">
        <v>13</v>
      </c>
      <c r="BB5" s="1">
        <v>1</v>
      </c>
    </row>
    <row r="6" spans="2:55" ht="13.5" customHeight="1" thickBot="1">
      <c r="B6" s="816" t="s">
        <v>84</v>
      </c>
      <c r="C6" s="107"/>
      <c r="D6" s="805" t="s">
        <v>80</v>
      </c>
      <c r="E6" s="806"/>
      <c r="F6" s="806"/>
      <c r="G6" s="806"/>
      <c r="H6" s="806"/>
      <c r="I6" s="806"/>
      <c r="J6" s="806"/>
      <c r="K6" s="807"/>
      <c r="L6" s="822" t="s">
        <v>79</v>
      </c>
      <c r="M6" s="806"/>
      <c r="N6" s="806"/>
      <c r="O6" s="806"/>
      <c r="P6" s="806"/>
      <c r="Q6" s="806"/>
      <c r="R6" s="806"/>
      <c r="S6" s="807"/>
      <c r="T6" s="808" t="s">
        <v>5</v>
      </c>
      <c r="U6" s="808"/>
      <c r="V6" s="808" t="s">
        <v>6</v>
      </c>
      <c r="W6" s="808"/>
      <c r="X6" s="808" t="s">
        <v>7</v>
      </c>
      <c r="Y6" s="808"/>
      <c r="Z6" s="808"/>
      <c r="AA6" s="808"/>
      <c r="AB6" s="808"/>
      <c r="AC6" s="808"/>
      <c r="AD6" s="811" t="s">
        <v>420</v>
      </c>
      <c r="AE6" s="808"/>
      <c r="AF6" s="808"/>
      <c r="AG6" s="808"/>
      <c r="AH6" s="808"/>
      <c r="AI6" s="571" t="s">
        <v>8</v>
      </c>
      <c r="AJ6" s="571"/>
      <c r="AK6" s="571"/>
      <c r="AL6" s="571" t="s">
        <v>9</v>
      </c>
      <c r="AM6" s="571"/>
      <c r="AN6" s="571"/>
      <c r="AO6" s="800" t="s">
        <v>83</v>
      </c>
      <c r="AP6" s="801"/>
      <c r="AQ6" s="801"/>
      <c r="AR6" s="801"/>
      <c r="AS6" s="800" t="s">
        <v>194</v>
      </c>
      <c r="AT6" s="829"/>
      <c r="AU6" s="830"/>
      <c r="AV6" s="837" t="s">
        <v>235</v>
      </c>
      <c r="BA6" s="1">
        <v>14</v>
      </c>
      <c r="BB6" s="1">
        <v>2</v>
      </c>
    </row>
    <row r="7" spans="2:55" ht="14.25" thickBot="1">
      <c r="B7" s="817"/>
      <c r="C7" s="108"/>
      <c r="D7" s="777" t="s">
        <v>10</v>
      </c>
      <c r="E7" s="778"/>
      <c r="F7" s="778"/>
      <c r="G7" s="778"/>
      <c r="H7" s="781" t="s">
        <v>11</v>
      </c>
      <c r="I7" s="778"/>
      <c r="J7" s="778"/>
      <c r="K7" s="782"/>
      <c r="L7" s="823" t="s">
        <v>102</v>
      </c>
      <c r="M7" s="778"/>
      <c r="N7" s="778"/>
      <c r="O7" s="824"/>
      <c r="P7" s="778" t="s">
        <v>82</v>
      </c>
      <c r="Q7" s="778"/>
      <c r="R7" s="778"/>
      <c r="S7" s="782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809"/>
      <c r="AF7" s="809"/>
      <c r="AG7" s="809"/>
      <c r="AH7" s="809"/>
      <c r="AI7" s="573"/>
      <c r="AJ7" s="573"/>
      <c r="AK7" s="573"/>
      <c r="AL7" s="573"/>
      <c r="AM7" s="573"/>
      <c r="AN7" s="573"/>
      <c r="AO7" s="802"/>
      <c r="AP7" s="803"/>
      <c r="AQ7" s="803"/>
      <c r="AR7" s="803"/>
      <c r="AS7" s="831"/>
      <c r="AT7" s="832"/>
      <c r="AU7" s="833"/>
      <c r="AV7" s="837"/>
      <c r="BA7" s="1">
        <v>15</v>
      </c>
      <c r="BB7" s="1">
        <v>3</v>
      </c>
    </row>
    <row r="8" spans="2:55" ht="14.25" thickBot="1">
      <c r="B8" s="818"/>
      <c r="C8" s="103"/>
      <c r="D8" s="779"/>
      <c r="E8" s="780"/>
      <c r="F8" s="780"/>
      <c r="G8" s="780"/>
      <c r="H8" s="783"/>
      <c r="I8" s="780"/>
      <c r="J8" s="780"/>
      <c r="K8" s="784"/>
      <c r="L8" s="804"/>
      <c r="M8" s="780"/>
      <c r="N8" s="780"/>
      <c r="O8" s="825"/>
      <c r="P8" s="780"/>
      <c r="Q8" s="780"/>
      <c r="R8" s="780"/>
      <c r="S8" s="784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776"/>
      <c r="AJ8" s="776"/>
      <c r="AK8" s="776"/>
      <c r="AL8" s="776"/>
      <c r="AM8" s="776"/>
      <c r="AN8" s="776"/>
      <c r="AO8" s="804"/>
      <c r="AP8" s="780"/>
      <c r="AQ8" s="780"/>
      <c r="AR8" s="780"/>
      <c r="AS8" s="834"/>
      <c r="AT8" s="835"/>
      <c r="AU8" s="836"/>
      <c r="AV8" s="837"/>
      <c r="BA8" s="1">
        <v>16</v>
      </c>
      <c r="BB8" s="1" t="s">
        <v>278</v>
      </c>
    </row>
    <row r="9" spans="2:55" ht="22.5" customHeight="1" thickBot="1">
      <c r="B9" s="102" t="s">
        <v>87</v>
      </c>
      <c r="C9" s="103"/>
      <c r="D9" s="705" t="s">
        <v>451</v>
      </c>
      <c r="E9" s="662"/>
      <c r="F9" s="662"/>
      <c r="G9" s="799"/>
      <c r="H9" s="812" t="s">
        <v>488</v>
      </c>
      <c r="I9" s="662"/>
      <c r="J9" s="662"/>
      <c r="K9" s="663"/>
      <c r="L9" s="661" t="s">
        <v>489</v>
      </c>
      <c r="M9" s="662"/>
      <c r="N9" s="662"/>
      <c r="O9" s="799"/>
      <c r="P9" s="812" t="s">
        <v>490</v>
      </c>
      <c r="Q9" s="662"/>
      <c r="R9" s="662"/>
      <c r="S9" s="663"/>
      <c r="T9" s="730">
        <f t="shared" ref="T9" si="0">IF(X9="","",VLOOKUP(BA9,$BA$4:$BB$8,2,TRUE))</f>
        <v>3</v>
      </c>
      <c r="U9" s="648"/>
      <c r="V9" s="794" t="s">
        <v>206</v>
      </c>
      <c r="W9" s="795"/>
      <c r="X9" s="785">
        <v>39203</v>
      </c>
      <c r="Y9" s="786"/>
      <c r="Z9" s="786"/>
      <c r="AA9" s="786"/>
      <c r="AB9" s="786"/>
      <c r="AC9" s="787"/>
      <c r="AD9" s="788">
        <v>987654321</v>
      </c>
      <c r="AE9" s="789"/>
      <c r="AF9" s="789"/>
      <c r="AG9" s="789"/>
      <c r="AH9" s="790"/>
      <c r="AI9" s="791">
        <v>175</v>
      </c>
      <c r="AJ9" s="792"/>
      <c r="AK9" s="793"/>
      <c r="AL9" s="791">
        <v>93</v>
      </c>
      <c r="AM9" s="792"/>
      <c r="AN9" s="793"/>
      <c r="AO9" s="813" t="str">
        <f t="shared" ref="AO9:AO13" si="1">IF(AL9&gt;90,"90kg超",IF(AL9&gt;81,"90kg",IF(AL9&gt;73,"81kg",IF(AL9&gt;66,"73kg",IF(AL9&gt;60,"66kg",IF(AL9&gt;55,"60kg",IF(AL9&gt;50,"55kg",IF(AL9&gt;10,"50kg",""))))))))</f>
        <v>90kg超</v>
      </c>
      <c r="AP9" s="814"/>
      <c r="AQ9" s="814"/>
      <c r="AR9" s="815"/>
      <c r="AS9" s="428" t="s">
        <v>195</v>
      </c>
      <c r="AT9" s="429" t="s">
        <v>196</v>
      </c>
      <c r="AU9" s="428" t="s">
        <v>197</v>
      </c>
      <c r="AV9" s="431"/>
      <c r="BA9" s="319">
        <f t="shared" ref="BA9:BA33" si="2">DATEDIF(X9,DATE($BA$3,4,1),"Y")</f>
        <v>15</v>
      </c>
    </row>
    <row r="10" spans="2:55" ht="30" customHeight="1" thickBot="1">
      <c r="B10" s="57">
        <v>1</v>
      </c>
      <c r="C10" s="64">
        <v>101</v>
      </c>
      <c r="D10" s="705"/>
      <c r="E10" s="662"/>
      <c r="F10" s="662"/>
      <c r="G10" s="799"/>
      <c r="H10" s="812"/>
      <c r="I10" s="662"/>
      <c r="J10" s="662"/>
      <c r="K10" s="663"/>
      <c r="L10" s="661"/>
      <c r="M10" s="662"/>
      <c r="N10" s="662"/>
      <c r="O10" s="662"/>
      <c r="P10" s="819"/>
      <c r="Q10" s="820"/>
      <c r="R10" s="820"/>
      <c r="S10" s="821"/>
      <c r="T10" s="730" t="str">
        <f>IF(X10="","",VLOOKUP(BA10,$BA$4:$BB$8,2,TRUE))</f>
        <v/>
      </c>
      <c r="U10" s="648"/>
      <c r="V10" s="794"/>
      <c r="W10" s="795"/>
      <c r="X10" s="785"/>
      <c r="Y10" s="786"/>
      <c r="Z10" s="786"/>
      <c r="AA10" s="786"/>
      <c r="AB10" s="786"/>
      <c r="AC10" s="787"/>
      <c r="AD10" s="788"/>
      <c r="AE10" s="789"/>
      <c r="AF10" s="789"/>
      <c r="AG10" s="789"/>
      <c r="AH10" s="790"/>
      <c r="AI10" s="791"/>
      <c r="AJ10" s="792"/>
      <c r="AK10" s="793"/>
      <c r="AL10" s="791"/>
      <c r="AM10" s="792"/>
      <c r="AN10" s="793"/>
      <c r="AO10" s="813" t="str">
        <f t="shared" si="1"/>
        <v/>
      </c>
      <c r="AP10" s="814"/>
      <c r="AQ10" s="814"/>
      <c r="AR10" s="815"/>
      <c r="AS10" s="428"/>
      <c r="AT10" s="430"/>
      <c r="AU10" s="428"/>
      <c r="AV10" s="431"/>
      <c r="BA10" s="319">
        <f t="shared" si="2"/>
        <v>123</v>
      </c>
    </row>
    <row r="11" spans="2:55" ht="30" customHeight="1" thickBot="1">
      <c r="B11" s="57">
        <v>2</v>
      </c>
      <c r="C11" s="64">
        <v>102</v>
      </c>
      <c r="D11" s="705"/>
      <c r="E11" s="662"/>
      <c r="F11" s="662"/>
      <c r="G11" s="799"/>
      <c r="H11" s="812"/>
      <c r="I11" s="662"/>
      <c r="J11" s="662"/>
      <c r="K11" s="663"/>
      <c r="L11" s="661"/>
      <c r="M11" s="662"/>
      <c r="N11" s="662"/>
      <c r="O11" s="799"/>
      <c r="P11" s="812"/>
      <c r="Q11" s="662"/>
      <c r="R11" s="662"/>
      <c r="S11" s="663"/>
      <c r="T11" s="730" t="str">
        <f t="shared" ref="T11:T19" si="3">IF(X11="","",VLOOKUP(BA11,$BA$4:$BB$8,2,TRUE))</f>
        <v/>
      </c>
      <c r="U11" s="648"/>
      <c r="V11" s="794"/>
      <c r="W11" s="795"/>
      <c r="X11" s="785"/>
      <c r="Y11" s="786"/>
      <c r="Z11" s="786"/>
      <c r="AA11" s="786"/>
      <c r="AB11" s="786"/>
      <c r="AC11" s="787"/>
      <c r="AD11" s="788"/>
      <c r="AE11" s="789"/>
      <c r="AF11" s="789"/>
      <c r="AG11" s="789"/>
      <c r="AH11" s="790"/>
      <c r="AI11" s="791"/>
      <c r="AJ11" s="792"/>
      <c r="AK11" s="793"/>
      <c r="AL11" s="791"/>
      <c r="AM11" s="792"/>
      <c r="AN11" s="793"/>
      <c r="AO11" s="813" t="str">
        <f t="shared" si="1"/>
        <v/>
      </c>
      <c r="AP11" s="814"/>
      <c r="AQ11" s="814"/>
      <c r="AR11" s="815"/>
      <c r="AS11" s="428"/>
      <c r="AT11" s="430"/>
      <c r="AU11" s="428"/>
      <c r="AV11" s="431"/>
      <c r="BA11" s="319">
        <f>DATEDIF(X11,DATE($BA$3,4,1),"Y")</f>
        <v>123</v>
      </c>
    </row>
    <row r="12" spans="2:55" ht="30" customHeight="1" thickBot="1">
      <c r="B12" s="57">
        <v>3</v>
      </c>
      <c r="C12" s="64">
        <v>103</v>
      </c>
      <c r="D12" s="705"/>
      <c r="E12" s="662"/>
      <c r="F12" s="662"/>
      <c r="G12" s="799"/>
      <c r="H12" s="812"/>
      <c r="I12" s="662"/>
      <c r="J12" s="662"/>
      <c r="K12" s="663"/>
      <c r="L12" s="661"/>
      <c r="M12" s="662"/>
      <c r="N12" s="662"/>
      <c r="O12" s="799"/>
      <c r="P12" s="812"/>
      <c r="Q12" s="662"/>
      <c r="R12" s="662"/>
      <c r="S12" s="663"/>
      <c r="T12" s="730" t="str">
        <f t="shared" si="3"/>
        <v/>
      </c>
      <c r="U12" s="648"/>
      <c r="V12" s="794"/>
      <c r="W12" s="795"/>
      <c r="X12" s="785"/>
      <c r="Y12" s="786"/>
      <c r="Z12" s="786"/>
      <c r="AA12" s="786"/>
      <c r="AB12" s="786"/>
      <c r="AC12" s="787"/>
      <c r="AD12" s="788"/>
      <c r="AE12" s="789"/>
      <c r="AF12" s="789"/>
      <c r="AG12" s="789"/>
      <c r="AH12" s="790"/>
      <c r="AI12" s="791"/>
      <c r="AJ12" s="792"/>
      <c r="AK12" s="793"/>
      <c r="AL12" s="791"/>
      <c r="AM12" s="792"/>
      <c r="AN12" s="793"/>
      <c r="AO12" s="813" t="str">
        <f t="shared" si="1"/>
        <v/>
      </c>
      <c r="AP12" s="814"/>
      <c r="AQ12" s="814"/>
      <c r="AR12" s="815"/>
      <c r="AS12" s="428"/>
      <c r="AT12" s="430"/>
      <c r="AU12" s="428"/>
      <c r="AV12" s="431"/>
      <c r="BA12" s="319">
        <f t="shared" si="2"/>
        <v>123</v>
      </c>
    </row>
    <row r="13" spans="2:55" ht="30" customHeight="1" thickBot="1">
      <c r="B13" s="57">
        <v>4</v>
      </c>
      <c r="C13" s="64">
        <v>104</v>
      </c>
      <c r="D13" s="705"/>
      <c r="E13" s="662"/>
      <c r="F13" s="662"/>
      <c r="G13" s="799"/>
      <c r="H13" s="812"/>
      <c r="I13" s="662"/>
      <c r="J13" s="662"/>
      <c r="K13" s="663"/>
      <c r="L13" s="661"/>
      <c r="M13" s="662"/>
      <c r="N13" s="662"/>
      <c r="O13" s="799"/>
      <c r="P13" s="812"/>
      <c r="Q13" s="662"/>
      <c r="R13" s="662"/>
      <c r="S13" s="663"/>
      <c r="T13" s="730" t="str">
        <f t="shared" si="3"/>
        <v/>
      </c>
      <c r="U13" s="648"/>
      <c r="V13" s="794"/>
      <c r="W13" s="795"/>
      <c r="X13" s="785"/>
      <c r="Y13" s="786"/>
      <c r="Z13" s="786"/>
      <c r="AA13" s="786"/>
      <c r="AB13" s="786"/>
      <c r="AC13" s="787"/>
      <c r="AD13" s="788"/>
      <c r="AE13" s="789"/>
      <c r="AF13" s="789"/>
      <c r="AG13" s="789"/>
      <c r="AH13" s="790"/>
      <c r="AI13" s="791"/>
      <c r="AJ13" s="792"/>
      <c r="AK13" s="793"/>
      <c r="AL13" s="791"/>
      <c r="AM13" s="792"/>
      <c r="AN13" s="793"/>
      <c r="AO13" s="813" t="str">
        <f t="shared" si="1"/>
        <v/>
      </c>
      <c r="AP13" s="814"/>
      <c r="AQ13" s="814"/>
      <c r="AR13" s="815"/>
      <c r="AS13" s="428"/>
      <c r="AT13" s="430"/>
      <c r="AU13" s="428"/>
      <c r="AV13" s="431"/>
      <c r="BA13" s="319">
        <f t="shared" si="2"/>
        <v>123</v>
      </c>
    </row>
    <row r="14" spans="2:55" ht="30" customHeight="1" thickBot="1">
      <c r="B14" s="57">
        <v>5</v>
      </c>
      <c r="C14" s="64">
        <v>105</v>
      </c>
      <c r="D14" s="705"/>
      <c r="E14" s="662"/>
      <c r="F14" s="662"/>
      <c r="G14" s="799"/>
      <c r="H14" s="812"/>
      <c r="I14" s="662"/>
      <c r="J14" s="662"/>
      <c r="K14" s="663"/>
      <c r="L14" s="661"/>
      <c r="M14" s="662"/>
      <c r="N14" s="662"/>
      <c r="O14" s="799"/>
      <c r="P14" s="812"/>
      <c r="Q14" s="662"/>
      <c r="R14" s="662"/>
      <c r="S14" s="663"/>
      <c r="T14" s="730" t="str">
        <f t="shared" si="3"/>
        <v/>
      </c>
      <c r="U14" s="648"/>
      <c r="V14" s="794"/>
      <c r="W14" s="795"/>
      <c r="X14" s="785"/>
      <c r="Y14" s="786"/>
      <c r="Z14" s="786"/>
      <c r="AA14" s="786"/>
      <c r="AB14" s="786"/>
      <c r="AC14" s="787"/>
      <c r="AD14" s="788"/>
      <c r="AE14" s="789"/>
      <c r="AF14" s="789"/>
      <c r="AG14" s="789"/>
      <c r="AH14" s="790"/>
      <c r="AI14" s="791"/>
      <c r="AJ14" s="792"/>
      <c r="AK14" s="793"/>
      <c r="AL14" s="791"/>
      <c r="AM14" s="792"/>
      <c r="AN14" s="793"/>
      <c r="AO14" s="796" t="str">
        <f t="shared" ref="AO14:AO19" si="4">IF(AL14&gt;90,"90kg超",IF(AL14&gt;81,"90kg",IF(AL14&gt;73,"81kg",IF(AL14&gt;66,"73kg",IF(AL14&gt;60,"66kg",IF(AL14&gt;55,"60kg",IF(AL14&gt;50,"55kg",IF(AL14&gt;10,"50kg",""))))))))</f>
        <v/>
      </c>
      <c r="AP14" s="797"/>
      <c r="AQ14" s="797"/>
      <c r="AR14" s="798"/>
      <c r="AS14" s="428"/>
      <c r="AT14" s="430"/>
      <c r="AU14" s="428"/>
      <c r="AV14" s="431"/>
      <c r="BA14" s="319">
        <f t="shared" si="2"/>
        <v>123</v>
      </c>
    </row>
    <row r="15" spans="2:55" ht="30" customHeight="1" thickBot="1">
      <c r="B15" s="57">
        <v>6</v>
      </c>
      <c r="C15" s="64">
        <v>106</v>
      </c>
      <c r="D15" s="705"/>
      <c r="E15" s="662"/>
      <c r="F15" s="662"/>
      <c r="G15" s="799"/>
      <c r="H15" s="812"/>
      <c r="I15" s="662"/>
      <c r="J15" s="662"/>
      <c r="K15" s="663"/>
      <c r="L15" s="661"/>
      <c r="M15" s="662"/>
      <c r="N15" s="662"/>
      <c r="O15" s="799"/>
      <c r="P15" s="812"/>
      <c r="Q15" s="662"/>
      <c r="R15" s="662"/>
      <c r="S15" s="663"/>
      <c r="T15" s="730" t="str">
        <f t="shared" si="3"/>
        <v/>
      </c>
      <c r="U15" s="648"/>
      <c r="V15" s="794"/>
      <c r="W15" s="795"/>
      <c r="X15" s="785"/>
      <c r="Y15" s="786"/>
      <c r="Z15" s="786"/>
      <c r="AA15" s="786"/>
      <c r="AB15" s="786"/>
      <c r="AC15" s="787"/>
      <c r="AD15" s="788"/>
      <c r="AE15" s="789"/>
      <c r="AF15" s="789"/>
      <c r="AG15" s="789"/>
      <c r="AH15" s="790"/>
      <c r="AI15" s="791"/>
      <c r="AJ15" s="792"/>
      <c r="AK15" s="793"/>
      <c r="AL15" s="791"/>
      <c r="AM15" s="792"/>
      <c r="AN15" s="793"/>
      <c r="AO15" s="796" t="str">
        <f t="shared" si="4"/>
        <v/>
      </c>
      <c r="AP15" s="797"/>
      <c r="AQ15" s="797"/>
      <c r="AR15" s="798"/>
      <c r="AS15" s="428"/>
      <c r="AT15" s="430"/>
      <c r="AU15" s="428"/>
      <c r="AV15" s="431"/>
      <c r="BA15" s="319">
        <f t="shared" si="2"/>
        <v>123</v>
      </c>
    </row>
    <row r="16" spans="2:55" ht="30" customHeight="1" thickBot="1">
      <c r="B16" s="57">
        <v>7</v>
      </c>
      <c r="C16" s="64">
        <v>107</v>
      </c>
      <c r="D16" s="705"/>
      <c r="E16" s="662"/>
      <c r="F16" s="662"/>
      <c r="G16" s="799"/>
      <c r="H16" s="812"/>
      <c r="I16" s="662"/>
      <c r="J16" s="662"/>
      <c r="K16" s="663"/>
      <c r="L16" s="661"/>
      <c r="M16" s="662"/>
      <c r="N16" s="662"/>
      <c r="O16" s="799"/>
      <c r="P16" s="812"/>
      <c r="Q16" s="662"/>
      <c r="R16" s="662"/>
      <c r="S16" s="663"/>
      <c r="T16" s="730" t="str">
        <f t="shared" si="3"/>
        <v/>
      </c>
      <c r="U16" s="648"/>
      <c r="V16" s="794"/>
      <c r="W16" s="795"/>
      <c r="X16" s="785"/>
      <c r="Y16" s="786"/>
      <c r="Z16" s="786"/>
      <c r="AA16" s="786"/>
      <c r="AB16" s="786"/>
      <c r="AC16" s="787"/>
      <c r="AD16" s="788"/>
      <c r="AE16" s="789"/>
      <c r="AF16" s="789"/>
      <c r="AG16" s="789"/>
      <c r="AH16" s="790"/>
      <c r="AI16" s="791"/>
      <c r="AJ16" s="792"/>
      <c r="AK16" s="793"/>
      <c r="AL16" s="791"/>
      <c r="AM16" s="792"/>
      <c r="AN16" s="793"/>
      <c r="AO16" s="796" t="str">
        <f t="shared" si="4"/>
        <v/>
      </c>
      <c r="AP16" s="797"/>
      <c r="AQ16" s="797"/>
      <c r="AR16" s="798"/>
      <c r="AS16" s="428"/>
      <c r="AT16" s="430"/>
      <c r="AU16" s="428"/>
      <c r="AV16" s="431"/>
      <c r="BA16" s="319">
        <f t="shared" si="2"/>
        <v>123</v>
      </c>
    </row>
    <row r="17" spans="2:53" ht="30" customHeight="1" thickBot="1">
      <c r="B17" s="57">
        <v>8</v>
      </c>
      <c r="C17" s="64">
        <v>108</v>
      </c>
      <c r="D17" s="705"/>
      <c r="E17" s="662"/>
      <c r="F17" s="662"/>
      <c r="G17" s="799"/>
      <c r="H17" s="812"/>
      <c r="I17" s="662"/>
      <c r="J17" s="662"/>
      <c r="K17" s="663"/>
      <c r="L17" s="661"/>
      <c r="M17" s="662"/>
      <c r="N17" s="662"/>
      <c r="O17" s="799"/>
      <c r="P17" s="812"/>
      <c r="Q17" s="662"/>
      <c r="R17" s="662"/>
      <c r="S17" s="663"/>
      <c r="T17" s="730" t="str">
        <f t="shared" si="3"/>
        <v/>
      </c>
      <c r="U17" s="648"/>
      <c r="V17" s="794"/>
      <c r="W17" s="795"/>
      <c r="X17" s="785"/>
      <c r="Y17" s="786"/>
      <c r="Z17" s="786"/>
      <c r="AA17" s="786"/>
      <c r="AB17" s="786"/>
      <c r="AC17" s="787"/>
      <c r="AD17" s="788"/>
      <c r="AE17" s="789"/>
      <c r="AF17" s="789"/>
      <c r="AG17" s="789"/>
      <c r="AH17" s="790"/>
      <c r="AI17" s="791"/>
      <c r="AJ17" s="792"/>
      <c r="AK17" s="793"/>
      <c r="AL17" s="791"/>
      <c r="AM17" s="792"/>
      <c r="AN17" s="793"/>
      <c r="AO17" s="796" t="str">
        <f t="shared" si="4"/>
        <v/>
      </c>
      <c r="AP17" s="797"/>
      <c r="AQ17" s="797"/>
      <c r="AR17" s="798"/>
      <c r="AS17" s="428"/>
      <c r="AT17" s="430"/>
      <c r="AU17" s="428"/>
      <c r="AV17" s="431"/>
      <c r="BA17" s="319">
        <f t="shared" si="2"/>
        <v>123</v>
      </c>
    </row>
    <row r="18" spans="2:53" ht="30" customHeight="1" thickBot="1">
      <c r="B18" s="57">
        <v>9</v>
      </c>
      <c r="C18" s="64">
        <v>109</v>
      </c>
      <c r="D18" s="705"/>
      <c r="E18" s="662"/>
      <c r="F18" s="662"/>
      <c r="G18" s="799"/>
      <c r="H18" s="812"/>
      <c r="I18" s="662"/>
      <c r="J18" s="662"/>
      <c r="K18" s="663"/>
      <c r="L18" s="661"/>
      <c r="M18" s="662"/>
      <c r="N18" s="662"/>
      <c r="O18" s="799"/>
      <c r="P18" s="812"/>
      <c r="Q18" s="662"/>
      <c r="R18" s="662"/>
      <c r="S18" s="663"/>
      <c r="T18" s="730" t="str">
        <f t="shared" si="3"/>
        <v/>
      </c>
      <c r="U18" s="648"/>
      <c r="V18" s="794"/>
      <c r="W18" s="795"/>
      <c r="X18" s="785"/>
      <c r="Y18" s="786"/>
      <c r="Z18" s="786"/>
      <c r="AA18" s="786"/>
      <c r="AB18" s="786"/>
      <c r="AC18" s="787"/>
      <c r="AD18" s="788"/>
      <c r="AE18" s="789"/>
      <c r="AF18" s="789"/>
      <c r="AG18" s="789"/>
      <c r="AH18" s="790"/>
      <c r="AI18" s="791"/>
      <c r="AJ18" s="792"/>
      <c r="AK18" s="793"/>
      <c r="AL18" s="791"/>
      <c r="AM18" s="792"/>
      <c r="AN18" s="793"/>
      <c r="AO18" s="796" t="str">
        <f t="shared" si="4"/>
        <v/>
      </c>
      <c r="AP18" s="797"/>
      <c r="AQ18" s="797"/>
      <c r="AR18" s="798"/>
      <c r="AS18" s="428"/>
      <c r="AT18" s="430"/>
      <c r="AU18" s="428"/>
      <c r="AV18" s="431"/>
      <c r="BA18" s="319">
        <f t="shared" si="2"/>
        <v>123</v>
      </c>
    </row>
    <row r="19" spans="2:53" ht="30" customHeight="1" thickBot="1">
      <c r="B19" s="57">
        <v>10</v>
      </c>
      <c r="C19" s="64">
        <v>110</v>
      </c>
      <c r="D19" s="705"/>
      <c r="E19" s="662"/>
      <c r="F19" s="662"/>
      <c r="G19" s="799"/>
      <c r="H19" s="812"/>
      <c r="I19" s="662"/>
      <c r="J19" s="662"/>
      <c r="K19" s="663"/>
      <c r="L19" s="661"/>
      <c r="M19" s="662"/>
      <c r="N19" s="662"/>
      <c r="O19" s="799"/>
      <c r="P19" s="812"/>
      <c r="Q19" s="662"/>
      <c r="R19" s="662"/>
      <c r="S19" s="663"/>
      <c r="T19" s="730" t="str">
        <f t="shared" si="3"/>
        <v/>
      </c>
      <c r="U19" s="648"/>
      <c r="V19" s="794"/>
      <c r="W19" s="795"/>
      <c r="X19" s="785"/>
      <c r="Y19" s="786"/>
      <c r="Z19" s="786"/>
      <c r="AA19" s="786"/>
      <c r="AB19" s="786"/>
      <c r="AC19" s="787"/>
      <c r="AD19" s="788"/>
      <c r="AE19" s="789"/>
      <c r="AF19" s="789"/>
      <c r="AG19" s="789"/>
      <c r="AH19" s="790"/>
      <c r="AI19" s="791"/>
      <c r="AJ19" s="792"/>
      <c r="AK19" s="793"/>
      <c r="AL19" s="791"/>
      <c r="AM19" s="792"/>
      <c r="AN19" s="793"/>
      <c r="AO19" s="796" t="str">
        <f t="shared" si="4"/>
        <v/>
      </c>
      <c r="AP19" s="797"/>
      <c r="AQ19" s="797"/>
      <c r="AR19" s="798"/>
      <c r="AS19" s="428"/>
      <c r="AT19" s="430"/>
      <c r="AU19" s="428"/>
      <c r="AV19" s="431"/>
      <c r="BA19" s="319">
        <f t="shared" si="2"/>
        <v>123</v>
      </c>
    </row>
    <row r="20" spans="2:53" ht="30" customHeight="1" thickBot="1">
      <c r="B20" s="57">
        <v>11</v>
      </c>
      <c r="C20" s="64">
        <v>111</v>
      </c>
      <c r="D20" s="705"/>
      <c r="E20" s="662"/>
      <c r="F20" s="662"/>
      <c r="G20" s="799"/>
      <c r="H20" s="812"/>
      <c r="I20" s="662"/>
      <c r="J20" s="662"/>
      <c r="K20" s="663"/>
      <c r="L20" s="661"/>
      <c r="M20" s="662"/>
      <c r="N20" s="662"/>
      <c r="O20" s="799"/>
      <c r="P20" s="812"/>
      <c r="Q20" s="662"/>
      <c r="R20" s="662"/>
      <c r="S20" s="663"/>
      <c r="T20" s="730" t="str">
        <f t="shared" ref="T20:T33" si="5">IF(X20="","",VLOOKUP(BA20,$BA$4:$BB$8,2,TRUE))</f>
        <v/>
      </c>
      <c r="U20" s="648"/>
      <c r="V20" s="794"/>
      <c r="W20" s="795"/>
      <c r="X20" s="785"/>
      <c r="Y20" s="786"/>
      <c r="Z20" s="786"/>
      <c r="AA20" s="786"/>
      <c r="AB20" s="786"/>
      <c r="AC20" s="787"/>
      <c r="AD20" s="788"/>
      <c r="AE20" s="789"/>
      <c r="AF20" s="789"/>
      <c r="AG20" s="789"/>
      <c r="AH20" s="790"/>
      <c r="AI20" s="791"/>
      <c r="AJ20" s="792"/>
      <c r="AK20" s="793"/>
      <c r="AL20" s="791"/>
      <c r="AM20" s="792"/>
      <c r="AN20" s="793"/>
      <c r="AO20" s="796" t="str">
        <f t="shared" ref="AO20:AO33" si="6">IF(AL20&gt;90,"90kg超",IF(AL20&gt;81,"90kg",IF(AL20&gt;73,"81kg",IF(AL20&gt;66,"73kg",IF(AL20&gt;60,"66kg",IF(AL20&gt;55,"60kg",IF(AL20&gt;50,"55kg",IF(AL20&gt;10,"50kg",""))))))))</f>
        <v/>
      </c>
      <c r="AP20" s="797"/>
      <c r="AQ20" s="797"/>
      <c r="AR20" s="798"/>
      <c r="AS20" s="428"/>
      <c r="AT20" s="430"/>
      <c r="AU20" s="428"/>
      <c r="AV20" s="431"/>
      <c r="BA20" s="319">
        <f t="shared" si="2"/>
        <v>123</v>
      </c>
    </row>
    <row r="21" spans="2:53" ht="30" customHeight="1" thickBot="1">
      <c r="B21" s="57">
        <v>12</v>
      </c>
      <c r="C21" s="64">
        <v>112</v>
      </c>
      <c r="D21" s="705"/>
      <c r="E21" s="662"/>
      <c r="F21" s="662"/>
      <c r="G21" s="799"/>
      <c r="H21" s="812"/>
      <c r="I21" s="662"/>
      <c r="J21" s="662"/>
      <c r="K21" s="663"/>
      <c r="L21" s="661"/>
      <c r="M21" s="662"/>
      <c r="N21" s="662"/>
      <c r="O21" s="799"/>
      <c r="P21" s="812"/>
      <c r="Q21" s="662"/>
      <c r="R21" s="662"/>
      <c r="S21" s="663"/>
      <c r="T21" s="730" t="str">
        <f t="shared" si="5"/>
        <v/>
      </c>
      <c r="U21" s="648"/>
      <c r="V21" s="794"/>
      <c r="W21" s="795"/>
      <c r="X21" s="785"/>
      <c r="Y21" s="786"/>
      <c r="Z21" s="786"/>
      <c r="AA21" s="786"/>
      <c r="AB21" s="786"/>
      <c r="AC21" s="787"/>
      <c r="AD21" s="788"/>
      <c r="AE21" s="789"/>
      <c r="AF21" s="789"/>
      <c r="AG21" s="789"/>
      <c r="AH21" s="790"/>
      <c r="AI21" s="791"/>
      <c r="AJ21" s="792"/>
      <c r="AK21" s="793"/>
      <c r="AL21" s="791"/>
      <c r="AM21" s="792"/>
      <c r="AN21" s="793"/>
      <c r="AO21" s="796" t="str">
        <f t="shared" si="6"/>
        <v/>
      </c>
      <c r="AP21" s="797"/>
      <c r="AQ21" s="797"/>
      <c r="AR21" s="798"/>
      <c r="AS21" s="428"/>
      <c r="AT21" s="430"/>
      <c r="AU21" s="428"/>
      <c r="AV21" s="431"/>
      <c r="BA21" s="319">
        <f t="shared" si="2"/>
        <v>123</v>
      </c>
    </row>
    <row r="22" spans="2:53" ht="30" customHeight="1" thickBot="1">
      <c r="B22" s="57">
        <v>13</v>
      </c>
      <c r="C22" s="64">
        <v>113</v>
      </c>
      <c r="D22" s="705"/>
      <c r="E22" s="662"/>
      <c r="F22" s="662"/>
      <c r="G22" s="799"/>
      <c r="H22" s="812"/>
      <c r="I22" s="662"/>
      <c r="J22" s="662"/>
      <c r="K22" s="663"/>
      <c r="L22" s="661"/>
      <c r="M22" s="662"/>
      <c r="N22" s="662"/>
      <c r="O22" s="799"/>
      <c r="P22" s="812"/>
      <c r="Q22" s="662"/>
      <c r="R22" s="662"/>
      <c r="S22" s="663"/>
      <c r="T22" s="730" t="str">
        <f t="shared" si="5"/>
        <v/>
      </c>
      <c r="U22" s="648"/>
      <c r="V22" s="794"/>
      <c r="W22" s="795"/>
      <c r="X22" s="785"/>
      <c r="Y22" s="786"/>
      <c r="Z22" s="786"/>
      <c r="AA22" s="786"/>
      <c r="AB22" s="786"/>
      <c r="AC22" s="787"/>
      <c r="AD22" s="788"/>
      <c r="AE22" s="789"/>
      <c r="AF22" s="789"/>
      <c r="AG22" s="789"/>
      <c r="AH22" s="790"/>
      <c r="AI22" s="791"/>
      <c r="AJ22" s="792"/>
      <c r="AK22" s="793"/>
      <c r="AL22" s="791"/>
      <c r="AM22" s="792"/>
      <c r="AN22" s="793"/>
      <c r="AO22" s="796" t="str">
        <f t="shared" si="6"/>
        <v/>
      </c>
      <c r="AP22" s="797"/>
      <c r="AQ22" s="797"/>
      <c r="AR22" s="798"/>
      <c r="AS22" s="428"/>
      <c r="AT22" s="430"/>
      <c r="AU22" s="428"/>
      <c r="AV22" s="431"/>
      <c r="BA22" s="319">
        <f t="shared" si="2"/>
        <v>123</v>
      </c>
    </row>
    <row r="23" spans="2:53" ht="30" customHeight="1" thickBot="1">
      <c r="B23" s="57">
        <v>14</v>
      </c>
      <c r="C23" s="64">
        <v>114</v>
      </c>
      <c r="D23" s="705"/>
      <c r="E23" s="662"/>
      <c r="F23" s="662"/>
      <c r="G23" s="799"/>
      <c r="H23" s="812"/>
      <c r="I23" s="662"/>
      <c r="J23" s="662"/>
      <c r="K23" s="663"/>
      <c r="L23" s="661"/>
      <c r="M23" s="662"/>
      <c r="N23" s="662"/>
      <c r="O23" s="799"/>
      <c r="P23" s="812"/>
      <c r="Q23" s="662"/>
      <c r="R23" s="662"/>
      <c r="S23" s="663"/>
      <c r="T23" s="730" t="str">
        <f t="shared" si="5"/>
        <v/>
      </c>
      <c r="U23" s="648"/>
      <c r="V23" s="794"/>
      <c r="W23" s="795"/>
      <c r="X23" s="785"/>
      <c r="Y23" s="786"/>
      <c r="Z23" s="786"/>
      <c r="AA23" s="786"/>
      <c r="AB23" s="786"/>
      <c r="AC23" s="787"/>
      <c r="AD23" s="788"/>
      <c r="AE23" s="789"/>
      <c r="AF23" s="789"/>
      <c r="AG23" s="789"/>
      <c r="AH23" s="790"/>
      <c r="AI23" s="791"/>
      <c r="AJ23" s="792"/>
      <c r="AK23" s="793"/>
      <c r="AL23" s="791"/>
      <c r="AM23" s="792"/>
      <c r="AN23" s="793"/>
      <c r="AO23" s="796" t="str">
        <f t="shared" si="6"/>
        <v/>
      </c>
      <c r="AP23" s="797"/>
      <c r="AQ23" s="797"/>
      <c r="AR23" s="798"/>
      <c r="AS23" s="428"/>
      <c r="AT23" s="430"/>
      <c r="AU23" s="428"/>
      <c r="AV23" s="431"/>
      <c r="BA23" s="319">
        <f t="shared" si="2"/>
        <v>123</v>
      </c>
    </row>
    <row r="24" spans="2:53" ht="30" customHeight="1" thickBot="1">
      <c r="B24" s="57">
        <v>15</v>
      </c>
      <c r="C24" s="64">
        <v>115</v>
      </c>
      <c r="D24" s="705"/>
      <c r="E24" s="662"/>
      <c r="F24" s="662"/>
      <c r="G24" s="799"/>
      <c r="H24" s="812"/>
      <c r="I24" s="662"/>
      <c r="J24" s="662"/>
      <c r="K24" s="663"/>
      <c r="L24" s="661"/>
      <c r="M24" s="662"/>
      <c r="N24" s="662"/>
      <c r="O24" s="799"/>
      <c r="P24" s="812"/>
      <c r="Q24" s="662"/>
      <c r="R24" s="662"/>
      <c r="S24" s="663"/>
      <c r="T24" s="730" t="str">
        <f t="shared" si="5"/>
        <v/>
      </c>
      <c r="U24" s="648"/>
      <c r="V24" s="794"/>
      <c r="W24" s="795"/>
      <c r="X24" s="785"/>
      <c r="Y24" s="786"/>
      <c r="Z24" s="786"/>
      <c r="AA24" s="786"/>
      <c r="AB24" s="786"/>
      <c r="AC24" s="787"/>
      <c r="AD24" s="788"/>
      <c r="AE24" s="789"/>
      <c r="AF24" s="789"/>
      <c r="AG24" s="789"/>
      <c r="AH24" s="790"/>
      <c r="AI24" s="791"/>
      <c r="AJ24" s="792"/>
      <c r="AK24" s="793"/>
      <c r="AL24" s="791"/>
      <c r="AM24" s="792"/>
      <c r="AN24" s="793"/>
      <c r="AO24" s="796" t="str">
        <f t="shared" si="6"/>
        <v/>
      </c>
      <c r="AP24" s="797"/>
      <c r="AQ24" s="797"/>
      <c r="AR24" s="798"/>
      <c r="AS24" s="428"/>
      <c r="AT24" s="430"/>
      <c r="AU24" s="428"/>
      <c r="AV24" s="431"/>
      <c r="BA24" s="319">
        <f t="shared" si="2"/>
        <v>123</v>
      </c>
    </row>
    <row r="25" spans="2:53" ht="30" customHeight="1" thickBot="1">
      <c r="B25" s="57">
        <v>16</v>
      </c>
      <c r="C25" s="64">
        <v>116</v>
      </c>
      <c r="D25" s="705"/>
      <c r="E25" s="662"/>
      <c r="F25" s="662"/>
      <c r="G25" s="799"/>
      <c r="H25" s="812"/>
      <c r="I25" s="662"/>
      <c r="J25" s="662"/>
      <c r="K25" s="663"/>
      <c r="L25" s="661"/>
      <c r="M25" s="662"/>
      <c r="N25" s="662"/>
      <c r="O25" s="799"/>
      <c r="P25" s="812"/>
      <c r="Q25" s="662"/>
      <c r="R25" s="662"/>
      <c r="S25" s="663"/>
      <c r="T25" s="730" t="str">
        <f t="shared" si="5"/>
        <v/>
      </c>
      <c r="U25" s="648"/>
      <c r="V25" s="794"/>
      <c r="W25" s="795"/>
      <c r="X25" s="785"/>
      <c r="Y25" s="786"/>
      <c r="Z25" s="786"/>
      <c r="AA25" s="786"/>
      <c r="AB25" s="786"/>
      <c r="AC25" s="787"/>
      <c r="AD25" s="788"/>
      <c r="AE25" s="789"/>
      <c r="AF25" s="789"/>
      <c r="AG25" s="789"/>
      <c r="AH25" s="790"/>
      <c r="AI25" s="791"/>
      <c r="AJ25" s="792"/>
      <c r="AK25" s="793"/>
      <c r="AL25" s="791"/>
      <c r="AM25" s="792"/>
      <c r="AN25" s="793"/>
      <c r="AO25" s="796" t="str">
        <f t="shared" si="6"/>
        <v/>
      </c>
      <c r="AP25" s="797"/>
      <c r="AQ25" s="797"/>
      <c r="AR25" s="798"/>
      <c r="AS25" s="428"/>
      <c r="AT25" s="430"/>
      <c r="AU25" s="428"/>
      <c r="AV25" s="431"/>
      <c r="BA25" s="319">
        <f t="shared" si="2"/>
        <v>123</v>
      </c>
    </row>
    <row r="26" spans="2:53" ht="30" customHeight="1" thickBot="1">
      <c r="B26" s="57">
        <v>17</v>
      </c>
      <c r="C26" s="64">
        <v>117</v>
      </c>
      <c r="D26" s="705"/>
      <c r="E26" s="662"/>
      <c r="F26" s="662"/>
      <c r="G26" s="799"/>
      <c r="H26" s="812"/>
      <c r="I26" s="662"/>
      <c r="J26" s="662"/>
      <c r="K26" s="663"/>
      <c r="L26" s="661"/>
      <c r="M26" s="662"/>
      <c r="N26" s="662"/>
      <c r="O26" s="799"/>
      <c r="P26" s="812"/>
      <c r="Q26" s="662"/>
      <c r="R26" s="662"/>
      <c r="S26" s="663"/>
      <c r="T26" s="730" t="str">
        <f t="shared" si="5"/>
        <v/>
      </c>
      <c r="U26" s="648"/>
      <c r="V26" s="794"/>
      <c r="W26" s="795"/>
      <c r="X26" s="785"/>
      <c r="Y26" s="786"/>
      <c r="Z26" s="786"/>
      <c r="AA26" s="786"/>
      <c r="AB26" s="786"/>
      <c r="AC26" s="787"/>
      <c r="AD26" s="788"/>
      <c r="AE26" s="789"/>
      <c r="AF26" s="789"/>
      <c r="AG26" s="789"/>
      <c r="AH26" s="790"/>
      <c r="AI26" s="791"/>
      <c r="AJ26" s="792"/>
      <c r="AK26" s="793"/>
      <c r="AL26" s="791"/>
      <c r="AM26" s="792"/>
      <c r="AN26" s="793"/>
      <c r="AO26" s="796" t="str">
        <f t="shared" si="6"/>
        <v/>
      </c>
      <c r="AP26" s="797"/>
      <c r="AQ26" s="797"/>
      <c r="AR26" s="798"/>
      <c r="AS26" s="428"/>
      <c r="AT26" s="430"/>
      <c r="AU26" s="428"/>
      <c r="AV26" s="431"/>
      <c r="BA26" s="319">
        <f t="shared" si="2"/>
        <v>123</v>
      </c>
    </row>
    <row r="27" spans="2:53" ht="30" customHeight="1" thickBot="1">
      <c r="B27" s="57">
        <v>18</v>
      </c>
      <c r="C27" s="64">
        <v>118</v>
      </c>
      <c r="D27" s="705"/>
      <c r="E27" s="662"/>
      <c r="F27" s="662"/>
      <c r="G27" s="799"/>
      <c r="H27" s="812"/>
      <c r="I27" s="662"/>
      <c r="J27" s="662"/>
      <c r="K27" s="663"/>
      <c r="L27" s="661"/>
      <c r="M27" s="662"/>
      <c r="N27" s="662"/>
      <c r="O27" s="799"/>
      <c r="P27" s="812"/>
      <c r="Q27" s="662"/>
      <c r="R27" s="662"/>
      <c r="S27" s="663"/>
      <c r="T27" s="730" t="str">
        <f t="shared" si="5"/>
        <v/>
      </c>
      <c r="U27" s="648"/>
      <c r="V27" s="794"/>
      <c r="W27" s="795"/>
      <c r="X27" s="785"/>
      <c r="Y27" s="786"/>
      <c r="Z27" s="786"/>
      <c r="AA27" s="786"/>
      <c r="AB27" s="786"/>
      <c r="AC27" s="787"/>
      <c r="AD27" s="788"/>
      <c r="AE27" s="789"/>
      <c r="AF27" s="789"/>
      <c r="AG27" s="789"/>
      <c r="AH27" s="790"/>
      <c r="AI27" s="791"/>
      <c r="AJ27" s="792"/>
      <c r="AK27" s="793"/>
      <c r="AL27" s="791"/>
      <c r="AM27" s="792"/>
      <c r="AN27" s="793"/>
      <c r="AO27" s="796" t="str">
        <f t="shared" si="6"/>
        <v/>
      </c>
      <c r="AP27" s="797"/>
      <c r="AQ27" s="797"/>
      <c r="AR27" s="798"/>
      <c r="AS27" s="428"/>
      <c r="AT27" s="430"/>
      <c r="AU27" s="428"/>
      <c r="AV27" s="431"/>
      <c r="BA27" s="319">
        <f t="shared" si="2"/>
        <v>123</v>
      </c>
    </row>
    <row r="28" spans="2:53" ht="30" customHeight="1" thickBot="1">
      <c r="B28" s="57">
        <v>19</v>
      </c>
      <c r="C28" s="64">
        <v>119</v>
      </c>
      <c r="D28" s="705"/>
      <c r="E28" s="662"/>
      <c r="F28" s="662"/>
      <c r="G28" s="799"/>
      <c r="H28" s="812"/>
      <c r="I28" s="662"/>
      <c r="J28" s="662"/>
      <c r="K28" s="663"/>
      <c r="L28" s="661"/>
      <c r="M28" s="662"/>
      <c r="N28" s="662"/>
      <c r="O28" s="799"/>
      <c r="P28" s="812"/>
      <c r="Q28" s="662"/>
      <c r="R28" s="662"/>
      <c r="S28" s="663"/>
      <c r="T28" s="730" t="str">
        <f t="shared" si="5"/>
        <v/>
      </c>
      <c r="U28" s="648"/>
      <c r="V28" s="794"/>
      <c r="W28" s="795"/>
      <c r="X28" s="785"/>
      <c r="Y28" s="786"/>
      <c r="Z28" s="786"/>
      <c r="AA28" s="786"/>
      <c r="AB28" s="786"/>
      <c r="AC28" s="787"/>
      <c r="AD28" s="788"/>
      <c r="AE28" s="789"/>
      <c r="AF28" s="789"/>
      <c r="AG28" s="789"/>
      <c r="AH28" s="790"/>
      <c r="AI28" s="791"/>
      <c r="AJ28" s="792"/>
      <c r="AK28" s="793"/>
      <c r="AL28" s="791"/>
      <c r="AM28" s="792"/>
      <c r="AN28" s="793"/>
      <c r="AO28" s="796" t="str">
        <f t="shared" si="6"/>
        <v/>
      </c>
      <c r="AP28" s="797"/>
      <c r="AQ28" s="797"/>
      <c r="AR28" s="798"/>
      <c r="AS28" s="428"/>
      <c r="AT28" s="430"/>
      <c r="AU28" s="428"/>
      <c r="AV28" s="431"/>
      <c r="BA28" s="319">
        <f t="shared" si="2"/>
        <v>123</v>
      </c>
    </row>
    <row r="29" spans="2:53" ht="30" customHeight="1" thickBot="1">
      <c r="B29" s="57">
        <v>20</v>
      </c>
      <c r="C29" s="64">
        <v>120</v>
      </c>
      <c r="D29" s="705"/>
      <c r="E29" s="662"/>
      <c r="F29" s="662"/>
      <c r="G29" s="799"/>
      <c r="H29" s="812"/>
      <c r="I29" s="662"/>
      <c r="J29" s="662"/>
      <c r="K29" s="663"/>
      <c r="L29" s="661"/>
      <c r="M29" s="662"/>
      <c r="N29" s="662"/>
      <c r="O29" s="799"/>
      <c r="P29" s="812"/>
      <c r="Q29" s="662"/>
      <c r="R29" s="662"/>
      <c r="S29" s="663"/>
      <c r="T29" s="730" t="str">
        <f t="shared" si="5"/>
        <v/>
      </c>
      <c r="U29" s="648"/>
      <c r="V29" s="794"/>
      <c r="W29" s="795"/>
      <c r="X29" s="785"/>
      <c r="Y29" s="786"/>
      <c r="Z29" s="786"/>
      <c r="AA29" s="786"/>
      <c r="AB29" s="786"/>
      <c r="AC29" s="787"/>
      <c r="AD29" s="788"/>
      <c r="AE29" s="789"/>
      <c r="AF29" s="789"/>
      <c r="AG29" s="789"/>
      <c r="AH29" s="790"/>
      <c r="AI29" s="791"/>
      <c r="AJ29" s="792"/>
      <c r="AK29" s="793"/>
      <c r="AL29" s="791"/>
      <c r="AM29" s="792"/>
      <c r="AN29" s="793"/>
      <c r="AO29" s="796" t="str">
        <f t="shared" si="6"/>
        <v/>
      </c>
      <c r="AP29" s="797"/>
      <c r="AQ29" s="797"/>
      <c r="AR29" s="798"/>
      <c r="AS29" s="428"/>
      <c r="AT29" s="430"/>
      <c r="AU29" s="428"/>
      <c r="AV29" s="431"/>
      <c r="BA29" s="319">
        <f t="shared" si="2"/>
        <v>123</v>
      </c>
    </row>
    <row r="30" spans="2:53" ht="30" customHeight="1" thickBot="1">
      <c r="B30" s="57">
        <v>21</v>
      </c>
      <c r="C30" s="64">
        <v>121</v>
      </c>
      <c r="D30" s="705"/>
      <c r="E30" s="662"/>
      <c r="F30" s="662"/>
      <c r="G30" s="799"/>
      <c r="H30" s="812"/>
      <c r="I30" s="662"/>
      <c r="J30" s="662"/>
      <c r="K30" s="663"/>
      <c r="L30" s="661"/>
      <c r="M30" s="662"/>
      <c r="N30" s="662"/>
      <c r="O30" s="799"/>
      <c r="P30" s="812"/>
      <c r="Q30" s="662"/>
      <c r="R30" s="662"/>
      <c r="S30" s="663"/>
      <c r="T30" s="730" t="str">
        <f t="shared" si="5"/>
        <v/>
      </c>
      <c r="U30" s="648"/>
      <c r="V30" s="794"/>
      <c r="W30" s="795"/>
      <c r="X30" s="785"/>
      <c r="Y30" s="786"/>
      <c r="Z30" s="786"/>
      <c r="AA30" s="786"/>
      <c r="AB30" s="786"/>
      <c r="AC30" s="787"/>
      <c r="AD30" s="788"/>
      <c r="AE30" s="789"/>
      <c r="AF30" s="789"/>
      <c r="AG30" s="789"/>
      <c r="AH30" s="790"/>
      <c r="AI30" s="791"/>
      <c r="AJ30" s="792"/>
      <c r="AK30" s="793"/>
      <c r="AL30" s="791"/>
      <c r="AM30" s="792"/>
      <c r="AN30" s="793"/>
      <c r="AO30" s="796" t="str">
        <f t="shared" si="6"/>
        <v/>
      </c>
      <c r="AP30" s="797"/>
      <c r="AQ30" s="797"/>
      <c r="AR30" s="798"/>
      <c r="AS30" s="428"/>
      <c r="AT30" s="430"/>
      <c r="AU30" s="428"/>
      <c r="AV30" s="431"/>
      <c r="BA30" s="319">
        <f t="shared" si="2"/>
        <v>123</v>
      </c>
    </row>
    <row r="31" spans="2:53" ht="30" customHeight="1" thickBot="1">
      <c r="B31" s="57">
        <v>22</v>
      </c>
      <c r="C31" s="64">
        <v>121</v>
      </c>
      <c r="D31" s="705"/>
      <c r="E31" s="662"/>
      <c r="F31" s="662"/>
      <c r="G31" s="799"/>
      <c r="H31" s="812"/>
      <c r="I31" s="662"/>
      <c r="J31" s="662"/>
      <c r="K31" s="663"/>
      <c r="L31" s="661"/>
      <c r="M31" s="662"/>
      <c r="N31" s="662"/>
      <c r="O31" s="799"/>
      <c r="P31" s="812"/>
      <c r="Q31" s="662"/>
      <c r="R31" s="662"/>
      <c r="S31" s="663"/>
      <c r="T31" s="730" t="str">
        <f t="shared" si="5"/>
        <v/>
      </c>
      <c r="U31" s="648"/>
      <c r="V31" s="794"/>
      <c r="W31" s="795"/>
      <c r="X31" s="785"/>
      <c r="Y31" s="786"/>
      <c r="Z31" s="786"/>
      <c r="AA31" s="786"/>
      <c r="AB31" s="786"/>
      <c r="AC31" s="787"/>
      <c r="AD31" s="788"/>
      <c r="AE31" s="789"/>
      <c r="AF31" s="789"/>
      <c r="AG31" s="789"/>
      <c r="AH31" s="790"/>
      <c r="AI31" s="791"/>
      <c r="AJ31" s="792"/>
      <c r="AK31" s="793"/>
      <c r="AL31" s="791"/>
      <c r="AM31" s="792"/>
      <c r="AN31" s="793"/>
      <c r="AO31" s="796" t="str">
        <f t="shared" si="6"/>
        <v/>
      </c>
      <c r="AP31" s="797"/>
      <c r="AQ31" s="797"/>
      <c r="AR31" s="798"/>
      <c r="AS31" s="428"/>
      <c r="AT31" s="430"/>
      <c r="AU31" s="428"/>
      <c r="AV31" s="431"/>
      <c r="BA31" s="319">
        <f t="shared" si="2"/>
        <v>123</v>
      </c>
    </row>
    <row r="32" spans="2:53" ht="30" customHeight="1" thickBot="1">
      <c r="B32" s="57">
        <v>23</v>
      </c>
      <c r="C32" s="64">
        <v>121</v>
      </c>
      <c r="D32" s="705"/>
      <c r="E32" s="662"/>
      <c r="F32" s="662"/>
      <c r="G32" s="799"/>
      <c r="H32" s="812"/>
      <c r="I32" s="662"/>
      <c r="J32" s="662"/>
      <c r="K32" s="663"/>
      <c r="L32" s="661"/>
      <c r="M32" s="662"/>
      <c r="N32" s="662"/>
      <c r="O32" s="799"/>
      <c r="P32" s="812"/>
      <c r="Q32" s="662"/>
      <c r="R32" s="662"/>
      <c r="S32" s="663"/>
      <c r="T32" s="730" t="str">
        <f t="shared" si="5"/>
        <v/>
      </c>
      <c r="U32" s="648"/>
      <c r="V32" s="794"/>
      <c r="W32" s="795"/>
      <c r="X32" s="785"/>
      <c r="Y32" s="786"/>
      <c r="Z32" s="786"/>
      <c r="AA32" s="786"/>
      <c r="AB32" s="786"/>
      <c r="AC32" s="787"/>
      <c r="AD32" s="788"/>
      <c r="AE32" s="789"/>
      <c r="AF32" s="789"/>
      <c r="AG32" s="789"/>
      <c r="AH32" s="790"/>
      <c r="AI32" s="791"/>
      <c r="AJ32" s="792"/>
      <c r="AK32" s="793"/>
      <c r="AL32" s="791"/>
      <c r="AM32" s="792"/>
      <c r="AN32" s="793"/>
      <c r="AO32" s="796" t="str">
        <f t="shared" si="6"/>
        <v/>
      </c>
      <c r="AP32" s="797"/>
      <c r="AQ32" s="797"/>
      <c r="AR32" s="798"/>
      <c r="AS32" s="428"/>
      <c r="AT32" s="430"/>
      <c r="AU32" s="428"/>
      <c r="AV32" s="431"/>
      <c r="BA32" s="319">
        <f t="shared" si="2"/>
        <v>123</v>
      </c>
    </row>
    <row r="33" spans="2:53" ht="30" customHeight="1" thickBot="1">
      <c r="B33" s="57">
        <v>24</v>
      </c>
      <c r="C33" s="64">
        <v>121</v>
      </c>
      <c r="D33" s="705"/>
      <c r="E33" s="662"/>
      <c r="F33" s="662"/>
      <c r="G33" s="799"/>
      <c r="H33" s="812"/>
      <c r="I33" s="662"/>
      <c r="J33" s="662"/>
      <c r="K33" s="663"/>
      <c r="L33" s="661"/>
      <c r="M33" s="662"/>
      <c r="N33" s="662"/>
      <c r="O33" s="799"/>
      <c r="P33" s="812"/>
      <c r="Q33" s="662"/>
      <c r="R33" s="662"/>
      <c r="S33" s="663"/>
      <c r="T33" s="730" t="str">
        <f t="shared" si="5"/>
        <v/>
      </c>
      <c r="U33" s="648"/>
      <c r="V33" s="794"/>
      <c r="W33" s="795"/>
      <c r="X33" s="785"/>
      <c r="Y33" s="786"/>
      <c r="Z33" s="786"/>
      <c r="AA33" s="786"/>
      <c r="AB33" s="786"/>
      <c r="AC33" s="787"/>
      <c r="AD33" s="788"/>
      <c r="AE33" s="789"/>
      <c r="AF33" s="789"/>
      <c r="AG33" s="789"/>
      <c r="AH33" s="790"/>
      <c r="AI33" s="791"/>
      <c r="AJ33" s="792"/>
      <c r="AK33" s="793"/>
      <c r="AL33" s="791"/>
      <c r="AM33" s="792"/>
      <c r="AN33" s="793"/>
      <c r="AO33" s="796" t="str">
        <f t="shared" si="6"/>
        <v/>
      </c>
      <c r="AP33" s="797"/>
      <c r="AQ33" s="797"/>
      <c r="AR33" s="798"/>
      <c r="AS33" s="428"/>
      <c r="AT33" s="430"/>
      <c r="AU33" s="428"/>
      <c r="AV33" s="431"/>
      <c r="BA33" s="319">
        <f t="shared" si="2"/>
        <v>123</v>
      </c>
    </row>
  </sheetData>
  <sheetProtection sheet="1" objects="1" scenarios="1"/>
  <protectedRanges>
    <protectedRange sqref="D10:S33 AS10:AV33 V10:W33 AD10:AN33" name="すべて"/>
    <protectedRange sqref="X10:AC33" name="すべて_1"/>
  </protectedRanges>
  <customSheetViews>
    <customSheetView guid="{5D963F3A-B207-4215-A36A-BBA0BD90DFE4}" showGridLines="0" hiddenColumns="1">
      <pane xSplit="2" ySplit="9" topLeftCell="D10" activePane="bottomRight" state="frozen"/>
      <selection pane="bottomRight" activeCell="D1" sqref="D1:I1"/>
      <colBreaks count="1" manualBreakCount="1">
        <brk id="45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292">
    <mergeCell ref="AV6:AV8"/>
    <mergeCell ref="AL32:AN32"/>
    <mergeCell ref="AO32:AR32"/>
    <mergeCell ref="D33:G33"/>
    <mergeCell ref="H33:K33"/>
    <mergeCell ref="L33:O33"/>
    <mergeCell ref="P33:S33"/>
    <mergeCell ref="T33:U33"/>
    <mergeCell ref="V33:W33"/>
    <mergeCell ref="X33:AC33"/>
    <mergeCell ref="AD33:AH33"/>
    <mergeCell ref="AI33:AK33"/>
    <mergeCell ref="AL33:AN33"/>
    <mergeCell ref="AO33:AR33"/>
    <mergeCell ref="D32:G32"/>
    <mergeCell ref="H32:K32"/>
    <mergeCell ref="L32:O32"/>
    <mergeCell ref="P32:S32"/>
    <mergeCell ref="T32:U32"/>
    <mergeCell ref="V32:W32"/>
    <mergeCell ref="X32:AC32"/>
    <mergeCell ref="AD32:AH32"/>
    <mergeCell ref="AI32:AK32"/>
    <mergeCell ref="AL30:AN30"/>
    <mergeCell ref="AO30:AR30"/>
    <mergeCell ref="D31:G31"/>
    <mergeCell ref="H31:K31"/>
    <mergeCell ref="L31:O31"/>
    <mergeCell ref="P31:S31"/>
    <mergeCell ref="T31:U31"/>
    <mergeCell ref="V31:W31"/>
    <mergeCell ref="X31:AC31"/>
    <mergeCell ref="AD31:AH31"/>
    <mergeCell ref="AI31:AK31"/>
    <mergeCell ref="AL31:AN31"/>
    <mergeCell ref="AO31:AR31"/>
    <mergeCell ref="D30:G30"/>
    <mergeCell ref="H30:K30"/>
    <mergeCell ref="L30:O30"/>
    <mergeCell ref="P30:S30"/>
    <mergeCell ref="T30:U30"/>
    <mergeCell ref="V30:W30"/>
    <mergeCell ref="X30:AC30"/>
    <mergeCell ref="AD30:AH30"/>
    <mergeCell ref="AI30:AK30"/>
    <mergeCell ref="AL28:AN28"/>
    <mergeCell ref="AO28:AR28"/>
    <mergeCell ref="D29:G29"/>
    <mergeCell ref="H29:K29"/>
    <mergeCell ref="L29:O29"/>
    <mergeCell ref="P29:S29"/>
    <mergeCell ref="T29:U29"/>
    <mergeCell ref="V29:W29"/>
    <mergeCell ref="X29:AC29"/>
    <mergeCell ref="AD29:AH29"/>
    <mergeCell ref="AI29:AK29"/>
    <mergeCell ref="AL29:AN29"/>
    <mergeCell ref="AO29:AR29"/>
    <mergeCell ref="D28:G28"/>
    <mergeCell ref="H28:K28"/>
    <mergeCell ref="L28:O28"/>
    <mergeCell ref="P28:S28"/>
    <mergeCell ref="T28:U28"/>
    <mergeCell ref="V28:W28"/>
    <mergeCell ref="X28:AC28"/>
    <mergeCell ref="AD28:AH28"/>
    <mergeCell ref="AI28:AK28"/>
    <mergeCell ref="AL26:AN26"/>
    <mergeCell ref="AO26:AR26"/>
    <mergeCell ref="D27:G27"/>
    <mergeCell ref="H27:K27"/>
    <mergeCell ref="L27:O27"/>
    <mergeCell ref="P27:S27"/>
    <mergeCell ref="T27:U27"/>
    <mergeCell ref="V27:W27"/>
    <mergeCell ref="X27:AC27"/>
    <mergeCell ref="AD27:AH27"/>
    <mergeCell ref="AI27:AK27"/>
    <mergeCell ref="AL27:AN27"/>
    <mergeCell ref="AO27:AR27"/>
    <mergeCell ref="D26:G26"/>
    <mergeCell ref="H26:K26"/>
    <mergeCell ref="L26:O26"/>
    <mergeCell ref="P26:S26"/>
    <mergeCell ref="T26:U26"/>
    <mergeCell ref="V26:W26"/>
    <mergeCell ref="X26:AC26"/>
    <mergeCell ref="AD26:AH26"/>
    <mergeCell ref="AI26:AK26"/>
    <mergeCell ref="D1:I1"/>
    <mergeCell ref="AS6:AU8"/>
    <mergeCell ref="D25:G25"/>
    <mergeCell ref="H25:K25"/>
    <mergeCell ref="L25:O25"/>
    <mergeCell ref="P25:S25"/>
    <mergeCell ref="T25:U25"/>
    <mergeCell ref="V25:W25"/>
    <mergeCell ref="X25:AC25"/>
    <mergeCell ref="AD25:AH25"/>
    <mergeCell ref="AI25:AK25"/>
    <mergeCell ref="AL25:AN25"/>
    <mergeCell ref="AO25:AR25"/>
    <mergeCell ref="AI23:AK23"/>
    <mergeCell ref="AL23:AN23"/>
    <mergeCell ref="AO24:AR24"/>
    <mergeCell ref="D24:G24"/>
    <mergeCell ref="H24:K24"/>
    <mergeCell ref="L24:O24"/>
    <mergeCell ref="P24:S24"/>
    <mergeCell ref="T24:U24"/>
    <mergeCell ref="V24:W24"/>
    <mergeCell ref="X24:AC24"/>
    <mergeCell ref="AD24:AH24"/>
    <mergeCell ref="AI24:AK24"/>
    <mergeCell ref="AL24:AN24"/>
    <mergeCell ref="AO23:AR23"/>
    <mergeCell ref="D23:G23"/>
    <mergeCell ref="H23:K23"/>
    <mergeCell ref="L23:O23"/>
    <mergeCell ref="P23:S23"/>
    <mergeCell ref="T23:U23"/>
    <mergeCell ref="V23:W23"/>
    <mergeCell ref="X23:AC23"/>
    <mergeCell ref="AD23:AH23"/>
    <mergeCell ref="AI21:AK21"/>
    <mergeCell ref="AL21:AN21"/>
    <mergeCell ref="AO22:AR22"/>
    <mergeCell ref="D22:G22"/>
    <mergeCell ref="H22:K22"/>
    <mergeCell ref="L22:O22"/>
    <mergeCell ref="P22:S22"/>
    <mergeCell ref="T22:U22"/>
    <mergeCell ref="V22:W22"/>
    <mergeCell ref="X22:AC22"/>
    <mergeCell ref="AD22:AH22"/>
    <mergeCell ref="AI22:AK22"/>
    <mergeCell ref="AL22:AN22"/>
    <mergeCell ref="AO21:AR21"/>
    <mergeCell ref="D21:G21"/>
    <mergeCell ref="H21:K21"/>
    <mergeCell ref="L21:O21"/>
    <mergeCell ref="P21:S21"/>
    <mergeCell ref="T21:U21"/>
    <mergeCell ref="V21:W21"/>
    <mergeCell ref="X21:AC21"/>
    <mergeCell ref="AD21:AH21"/>
    <mergeCell ref="AI19:AK19"/>
    <mergeCell ref="AL19:AN19"/>
    <mergeCell ref="AO20:AR20"/>
    <mergeCell ref="D20:G20"/>
    <mergeCell ref="H20:K20"/>
    <mergeCell ref="L20:O20"/>
    <mergeCell ref="P20:S20"/>
    <mergeCell ref="T20:U20"/>
    <mergeCell ref="V20:W20"/>
    <mergeCell ref="X20:AC20"/>
    <mergeCell ref="AD20:AH20"/>
    <mergeCell ref="AI20:AK20"/>
    <mergeCell ref="AL20:AN20"/>
    <mergeCell ref="AO19:AR19"/>
    <mergeCell ref="D19:G19"/>
    <mergeCell ref="H19:K19"/>
    <mergeCell ref="L19:O19"/>
    <mergeCell ref="P19:S19"/>
    <mergeCell ref="T19:U19"/>
    <mergeCell ref="V19:W19"/>
    <mergeCell ref="X19:AC19"/>
    <mergeCell ref="AD19:AH19"/>
    <mergeCell ref="AI17:AK17"/>
    <mergeCell ref="AL17:AN17"/>
    <mergeCell ref="AO18:AR18"/>
    <mergeCell ref="D18:G18"/>
    <mergeCell ref="H18:K18"/>
    <mergeCell ref="L18:O18"/>
    <mergeCell ref="P18:S18"/>
    <mergeCell ref="T18:U18"/>
    <mergeCell ref="V18:W18"/>
    <mergeCell ref="X18:AC18"/>
    <mergeCell ref="AD18:AH18"/>
    <mergeCell ref="AI18:AK18"/>
    <mergeCell ref="AL18:AN18"/>
    <mergeCell ref="AO17:AR17"/>
    <mergeCell ref="D17:G17"/>
    <mergeCell ref="H17:K17"/>
    <mergeCell ref="L17:O17"/>
    <mergeCell ref="P17:S17"/>
    <mergeCell ref="T17:U17"/>
    <mergeCell ref="V17:W17"/>
    <mergeCell ref="X17:AC17"/>
    <mergeCell ref="AD17:AH17"/>
    <mergeCell ref="H16:K16"/>
    <mergeCell ref="L16:O16"/>
    <mergeCell ref="P16:S16"/>
    <mergeCell ref="T16:U16"/>
    <mergeCell ref="V16:W16"/>
    <mergeCell ref="X16:AC16"/>
    <mergeCell ref="AD16:AH16"/>
    <mergeCell ref="AI16:AK16"/>
    <mergeCell ref="AL16:AN16"/>
    <mergeCell ref="AO15:AR15"/>
    <mergeCell ref="D15:G15"/>
    <mergeCell ref="H15:K15"/>
    <mergeCell ref="L15:O15"/>
    <mergeCell ref="P15:S15"/>
    <mergeCell ref="T15:U15"/>
    <mergeCell ref="V15:W15"/>
    <mergeCell ref="X15:AC15"/>
    <mergeCell ref="AD15:AH15"/>
    <mergeCell ref="AI15:AK15"/>
    <mergeCell ref="AL15:AN15"/>
    <mergeCell ref="B6:B8"/>
    <mergeCell ref="AO10:AR10"/>
    <mergeCell ref="D10:G10"/>
    <mergeCell ref="H10:K10"/>
    <mergeCell ref="L10:O10"/>
    <mergeCell ref="P10:S10"/>
    <mergeCell ref="T10:U10"/>
    <mergeCell ref="AO11:AR11"/>
    <mergeCell ref="D11:G11"/>
    <mergeCell ref="H11:K11"/>
    <mergeCell ref="L11:O11"/>
    <mergeCell ref="P11:S11"/>
    <mergeCell ref="T11:U11"/>
    <mergeCell ref="AO9:AR9"/>
    <mergeCell ref="D9:G9"/>
    <mergeCell ref="H9:K9"/>
    <mergeCell ref="L9:O9"/>
    <mergeCell ref="P9:S9"/>
    <mergeCell ref="T9:U9"/>
    <mergeCell ref="L6:S6"/>
    <mergeCell ref="L7:O8"/>
    <mergeCell ref="P7:S8"/>
    <mergeCell ref="V10:W10"/>
    <mergeCell ref="V11:W11"/>
    <mergeCell ref="L12:O12"/>
    <mergeCell ref="P12:S12"/>
    <mergeCell ref="T12:U12"/>
    <mergeCell ref="V12:W12"/>
    <mergeCell ref="AO14:AR14"/>
    <mergeCell ref="D14:G14"/>
    <mergeCell ref="H14:K14"/>
    <mergeCell ref="L14:O14"/>
    <mergeCell ref="P14:S14"/>
    <mergeCell ref="T14:U14"/>
    <mergeCell ref="V14:W14"/>
    <mergeCell ref="AO13:AR13"/>
    <mergeCell ref="D13:G13"/>
    <mergeCell ref="H13:K13"/>
    <mergeCell ref="L13:O13"/>
    <mergeCell ref="P13:S13"/>
    <mergeCell ref="T13:U13"/>
    <mergeCell ref="V13:W13"/>
    <mergeCell ref="AO12:AR12"/>
    <mergeCell ref="D12:G12"/>
    <mergeCell ref="H12:K12"/>
    <mergeCell ref="AL14:AN14"/>
    <mergeCell ref="X11:AC11"/>
    <mergeCell ref="AD11:AH11"/>
    <mergeCell ref="AI11:AK11"/>
    <mergeCell ref="AL11:AN11"/>
    <mergeCell ref="AO16:AR16"/>
    <mergeCell ref="D16:G16"/>
    <mergeCell ref="AO6:AR8"/>
    <mergeCell ref="D6:K6"/>
    <mergeCell ref="T6:U8"/>
    <mergeCell ref="V6:W8"/>
    <mergeCell ref="X6:AC8"/>
    <mergeCell ref="AD6:AH8"/>
    <mergeCell ref="AI6:AK8"/>
    <mergeCell ref="X12:AC12"/>
    <mergeCell ref="AD12:AH12"/>
    <mergeCell ref="AI12:AK12"/>
    <mergeCell ref="AL12:AN12"/>
    <mergeCell ref="X13:AC13"/>
    <mergeCell ref="AD13:AH13"/>
    <mergeCell ref="AI13:AK13"/>
    <mergeCell ref="AL13:AN13"/>
    <mergeCell ref="X14:AC14"/>
    <mergeCell ref="AD14:AH14"/>
    <mergeCell ref="AI14:AK14"/>
    <mergeCell ref="AL6:AN8"/>
    <mergeCell ref="D7:G8"/>
    <mergeCell ref="H7:K8"/>
    <mergeCell ref="X10:AC10"/>
    <mergeCell ref="AD10:AH10"/>
    <mergeCell ref="AI10:AK10"/>
    <mergeCell ref="AL10:AN10"/>
    <mergeCell ref="AD9:AH9"/>
    <mergeCell ref="AI9:AK9"/>
    <mergeCell ref="AL9:AN9"/>
    <mergeCell ref="V9:W9"/>
    <mergeCell ref="X9:AC9"/>
  </mergeCells>
  <phoneticPr fontId="2"/>
  <conditionalFormatting sqref="L10:O19">
    <cfRule type="expression" dxfId="116" priority="31">
      <formula>L10&lt;&gt;""</formula>
    </cfRule>
    <cfRule type="expression" dxfId="115" priority="32">
      <formula>D10&lt;&gt;""</formula>
    </cfRule>
  </conditionalFormatting>
  <conditionalFormatting sqref="H10:K19">
    <cfRule type="expression" dxfId="114" priority="35">
      <formula>H10&lt;&gt;""</formula>
    </cfRule>
    <cfRule type="expression" dxfId="113" priority="36">
      <formula>D10&lt;&gt;""</formula>
    </cfRule>
  </conditionalFormatting>
  <conditionalFormatting sqref="P10:S19">
    <cfRule type="expression" dxfId="112" priority="29">
      <formula>P10&lt;&gt;""</formula>
    </cfRule>
    <cfRule type="expression" dxfId="111" priority="30">
      <formula>D10&lt;&gt;""</formula>
    </cfRule>
  </conditionalFormatting>
  <conditionalFormatting sqref="D10:G19">
    <cfRule type="expression" dxfId="110" priority="25">
      <formula>D10&lt;&gt;""</formula>
    </cfRule>
    <cfRule type="expression" dxfId="109" priority="26">
      <formula>H10&lt;&gt;""</formula>
    </cfRule>
  </conditionalFormatting>
  <conditionalFormatting sqref="AD10:AH19">
    <cfRule type="expression" dxfId="108" priority="23">
      <formula>AD10&lt;&gt;""</formula>
    </cfRule>
    <cfRule type="expression" dxfId="107" priority="24">
      <formula>D10&lt;&gt;""</formula>
    </cfRule>
  </conditionalFormatting>
  <conditionalFormatting sqref="AI10:AK19">
    <cfRule type="expression" dxfId="106" priority="21">
      <formula>AI10&lt;&gt;""</formula>
    </cfRule>
    <cfRule type="expression" dxfId="105" priority="22">
      <formula>D10&lt;&gt;""</formula>
    </cfRule>
  </conditionalFormatting>
  <conditionalFormatting sqref="AL10:AN19">
    <cfRule type="expression" dxfId="104" priority="19">
      <formula>AL10&lt;&gt;""</formula>
    </cfRule>
    <cfRule type="expression" dxfId="103" priority="20">
      <formula>D10&lt;&gt;""</formula>
    </cfRule>
  </conditionalFormatting>
  <conditionalFormatting sqref="L20:O33">
    <cfRule type="expression" dxfId="102" priority="15">
      <formula>L20&lt;&gt;""</formula>
    </cfRule>
    <cfRule type="expression" dxfId="101" priority="16">
      <formula>D20&lt;&gt;""</formula>
    </cfRule>
  </conditionalFormatting>
  <conditionalFormatting sqref="H20:K33">
    <cfRule type="expression" dxfId="100" priority="17">
      <formula>H20&lt;&gt;""</formula>
    </cfRule>
    <cfRule type="expression" dxfId="99" priority="18">
      <formula>D20&lt;&gt;""</formula>
    </cfRule>
  </conditionalFormatting>
  <conditionalFormatting sqref="P20:S33">
    <cfRule type="expression" dxfId="98" priority="13">
      <formula>P20&lt;&gt;""</formula>
    </cfRule>
    <cfRule type="expression" dxfId="97" priority="14">
      <formula>D20&lt;&gt;""</formula>
    </cfRule>
  </conditionalFormatting>
  <conditionalFormatting sqref="D20:G33">
    <cfRule type="expression" dxfId="96" priority="9">
      <formula>D20&lt;&gt;""</formula>
    </cfRule>
    <cfRule type="expression" dxfId="95" priority="10">
      <formula>H20&lt;&gt;""</formula>
    </cfRule>
  </conditionalFormatting>
  <conditionalFormatting sqref="AD20:AH33">
    <cfRule type="expression" dxfId="94" priority="7">
      <formula>AD20&lt;&gt;""</formula>
    </cfRule>
    <cfRule type="expression" dxfId="93" priority="8">
      <formula>D20&lt;&gt;""</formula>
    </cfRule>
  </conditionalFormatting>
  <conditionalFormatting sqref="AI20:AK33">
    <cfRule type="expression" dxfId="92" priority="5">
      <formula>AI20&lt;&gt;""</formula>
    </cfRule>
    <cfRule type="expression" dxfId="91" priority="6">
      <formula>D20&lt;&gt;""</formula>
    </cfRule>
  </conditionalFormatting>
  <conditionalFormatting sqref="AL20:AN33">
    <cfRule type="expression" dxfId="90" priority="3">
      <formula>AL20&lt;&gt;""</formula>
    </cfRule>
    <cfRule type="expression" dxfId="89" priority="4">
      <formula>D20&lt;&gt;""</formula>
    </cfRule>
  </conditionalFormatting>
  <conditionalFormatting sqref="X10:AC33">
    <cfRule type="expression" dxfId="88" priority="1">
      <formula>X10&lt;&gt;""</formula>
    </cfRule>
    <cfRule type="expression" dxfId="87" priority="2">
      <formula>D10&lt;&gt;""</formula>
    </cfRule>
  </conditionalFormatting>
  <dataValidations count="6">
    <dataValidation type="list" allowBlank="1" showInputMessage="1" showErrorMessage="1" sqref="AT10:AT33" xr:uid="{00000000-0002-0000-0200-000000000000}">
      <formula1>"(保),(外)"</formula1>
    </dataValidation>
    <dataValidation type="list" allowBlank="1" showInputMessage="1" showErrorMessage="1" sqref="V9:W9" xr:uid="{00000000-0002-0000-0200-000001000000}">
      <formula1>"初段,無"</formula1>
    </dataValidation>
    <dataValidation type="list" allowBlank="1" showInputMessage="1" showErrorMessage="1" sqref="AV9:AV33" xr:uid="{00000000-0002-0000-0200-000002000000}">
      <formula1>"外字あり"</formula1>
    </dataValidation>
    <dataValidation type="list" allowBlank="1" showInputMessage="1" showErrorMessage="1" sqref="V10:W33" xr:uid="{00000000-0002-0000-0200-000003000000}">
      <formula1>"初段,無,１"</formula1>
    </dataValidation>
    <dataValidation type="date" allowBlank="1" showInputMessage="1" showErrorMessage="1" errorTitle="もう一度入力してください" error="生年月日に誤りがあります。もう一度入力をしてください。" sqref="X9:AC9" xr:uid="{00000000-0002-0000-0200-000004000000}">
      <formula1>BB1</formula1>
      <formula2>BB2</formula2>
    </dataValidation>
    <dataValidation type="date" showDropDown="1" showInputMessage="1" showErrorMessage="1" prompt="西暦で、入力してください。_x000a_表示は、和暦となります。_x000a_申込書は、西暦で表示されます。" sqref="X10:AC33" xr:uid="{00000000-0002-0000-0200-000005000000}">
      <formula1>$BB$1</formula1>
      <formula2>$BB$2</formula2>
    </dataValidation>
  </dataValidations>
  <hyperlinks>
    <hyperlink ref="D1" location="Top!A1" display="Topへ戻る" xr:uid="{00000000-0004-0000-0200-000000000000}"/>
  </hyperlinks>
  <pageMargins left="0.7" right="0.7" top="0.75" bottom="0.75" header="0.3" footer="0.3"/>
  <pageSetup paperSize="8" scale="93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59999389629810485"/>
  </sheetPr>
  <dimension ref="B1:BC25"/>
  <sheetViews>
    <sheetView showGridLines="0" showRowColHeaders="0" zoomScale="90" zoomScaleNormal="90" workbookViewId="0">
      <pane xSplit="2" ySplit="8" topLeftCell="D9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2" width="3.125" style="1" customWidth="1"/>
    <col min="3" max="3" width="3.125" style="1" hidden="1" customWidth="1"/>
    <col min="4" max="19" width="3.125" style="1" customWidth="1"/>
    <col min="20" max="29" width="2.5" style="1" customWidth="1"/>
    <col min="30" max="44" width="3.125" style="1" customWidth="1"/>
    <col min="45" max="45" width="15" style="1" customWidth="1"/>
    <col min="46" max="46" width="6.625" style="1" customWidth="1"/>
    <col min="47" max="47" width="15" style="1" customWidth="1"/>
    <col min="48" max="48" width="10.375" style="1" customWidth="1"/>
    <col min="49" max="52" width="2.625" style="1" customWidth="1"/>
    <col min="53" max="53" width="9" style="1" hidden="1" customWidth="1"/>
    <col min="54" max="54" width="12.875" style="1" hidden="1" customWidth="1"/>
    <col min="55" max="55" width="9" style="1" hidden="1" customWidth="1"/>
    <col min="56" max="63" width="9" style="1" customWidth="1"/>
    <col min="64" max="64" width="9" style="1"/>
    <col min="65" max="66" width="9" style="1" customWidth="1"/>
    <col min="67" max="16384" width="9" style="1"/>
  </cols>
  <sheetData>
    <row r="1" spans="2:55" ht="26.25" customHeight="1">
      <c r="D1" s="826" t="s">
        <v>103</v>
      </c>
      <c r="E1" s="827"/>
      <c r="F1" s="827"/>
      <c r="G1" s="827"/>
      <c r="H1" s="827"/>
      <c r="I1" s="828"/>
      <c r="O1" s="89"/>
      <c r="P1" s="90"/>
      <c r="Q1" s="288" t="s">
        <v>114</v>
      </c>
      <c r="R1" s="288"/>
      <c r="S1" s="288"/>
      <c r="T1" s="288"/>
      <c r="U1" s="288"/>
      <c r="V1" s="91"/>
      <c r="W1" s="92"/>
      <c r="X1" s="288" t="s">
        <v>115</v>
      </c>
      <c r="AF1" s="475"/>
      <c r="AG1" s="476"/>
      <c r="AH1" s="288" t="s">
        <v>114</v>
      </c>
      <c r="AN1" s="426"/>
      <c r="AO1" s="427"/>
      <c r="AP1" s="288" t="s">
        <v>406</v>
      </c>
      <c r="BA1" s="1" t="s">
        <v>397</v>
      </c>
      <c r="BB1" s="420">
        <f>Top!$AD$4</f>
        <v>39174</v>
      </c>
      <c r="BC1" s="1" t="s">
        <v>398</v>
      </c>
    </row>
    <row r="2" spans="2:55" ht="11.25" customHeight="1">
      <c r="BA2" s="1" t="s">
        <v>399</v>
      </c>
      <c r="BB2" s="420">
        <f>Top!$AD$6</f>
        <v>40269</v>
      </c>
      <c r="BC2" s="1" t="s">
        <v>400</v>
      </c>
    </row>
    <row r="3" spans="2:55" ht="18.75">
      <c r="D3" s="3" t="s">
        <v>85</v>
      </c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BA3" s="421">
        <f>Top!$AC$8</f>
        <v>2023</v>
      </c>
      <c r="BB3" s="1" t="s">
        <v>277</v>
      </c>
    </row>
    <row r="4" spans="2:55" ht="13.5" customHeight="1">
      <c r="BA4" s="1">
        <v>12</v>
      </c>
      <c r="BB4" s="1" t="s">
        <v>278</v>
      </c>
    </row>
    <row r="5" spans="2:55" ht="18" thickBot="1">
      <c r="D5" s="104" t="s">
        <v>86</v>
      </c>
      <c r="E5" s="105"/>
      <c r="F5" s="105"/>
      <c r="G5" s="105"/>
      <c r="H5" s="106"/>
      <c r="I5" s="106"/>
      <c r="J5" s="106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" t="s">
        <v>16</v>
      </c>
      <c r="AJ5" s="51"/>
      <c r="AK5" s="51"/>
      <c r="AM5" s="51"/>
      <c r="AN5" s="51"/>
      <c r="BA5" s="1">
        <v>13</v>
      </c>
      <c r="BB5" s="1">
        <v>1</v>
      </c>
    </row>
    <row r="6" spans="2:55" ht="13.5" customHeight="1" thickBot="1">
      <c r="B6" s="816" t="s">
        <v>84</v>
      </c>
      <c r="C6" s="50"/>
      <c r="D6" s="805" t="s">
        <v>80</v>
      </c>
      <c r="E6" s="806"/>
      <c r="F6" s="806"/>
      <c r="G6" s="806"/>
      <c r="H6" s="806"/>
      <c r="I6" s="806"/>
      <c r="J6" s="806"/>
      <c r="K6" s="807"/>
      <c r="L6" s="822" t="s">
        <v>79</v>
      </c>
      <c r="M6" s="806"/>
      <c r="N6" s="806"/>
      <c r="O6" s="806"/>
      <c r="P6" s="806"/>
      <c r="Q6" s="806"/>
      <c r="R6" s="806"/>
      <c r="S6" s="807"/>
      <c r="T6" s="808" t="s">
        <v>5</v>
      </c>
      <c r="U6" s="808"/>
      <c r="V6" s="808" t="s">
        <v>6</v>
      </c>
      <c r="W6" s="808"/>
      <c r="X6" s="808" t="s">
        <v>7</v>
      </c>
      <c r="Y6" s="808"/>
      <c r="Z6" s="808"/>
      <c r="AA6" s="808"/>
      <c r="AB6" s="808"/>
      <c r="AC6" s="808"/>
      <c r="AD6" s="811" t="s">
        <v>420</v>
      </c>
      <c r="AE6" s="808"/>
      <c r="AF6" s="808"/>
      <c r="AG6" s="808"/>
      <c r="AH6" s="808"/>
      <c r="AI6" s="571" t="s">
        <v>8</v>
      </c>
      <c r="AJ6" s="571"/>
      <c r="AK6" s="571"/>
      <c r="AL6" s="571" t="s">
        <v>9</v>
      </c>
      <c r="AM6" s="571"/>
      <c r="AN6" s="571"/>
      <c r="AO6" s="800" t="s">
        <v>83</v>
      </c>
      <c r="AP6" s="801"/>
      <c r="AQ6" s="801"/>
      <c r="AR6" s="838"/>
      <c r="AS6" s="800" t="s">
        <v>194</v>
      </c>
      <c r="AT6" s="829"/>
      <c r="AU6" s="830"/>
      <c r="AV6" s="837" t="s">
        <v>235</v>
      </c>
      <c r="BA6" s="1">
        <v>14</v>
      </c>
      <c r="BB6" s="1">
        <v>2</v>
      </c>
    </row>
    <row r="7" spans="2:55" ht="14.25" thickBot="1">
      <c r="B7" s="817"/>
      <c r="C7" s="51"/>
      <c r="D7" s="777" t="s">
        <v>10</v>
      </c>
      <c r="E7" s="778"/>
      <c r="F7" s="778"/>
      <c r="G7" s="778"/>
      <c r="H7" s="781" t="s">
        <v>11</v>
      </c>
      <c r="I7" s="778"/>
      <c r="J7" s="778"/>
      <c r="K7" s="782"/>
      <c r="L7" s="823" t="s">
        <v>81</v>
      </c>
      <c r="M7" s="778"/>
      <c r="N7" s="778"/>
      <c r="O7" s="824"/>
      <c r="P7" s="778" t="s">
        <v>82</v>
      </c>
      <c r="Q7" s="778"/>
      <c r="R7" s="778"/>
      <c r="S7" s="782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809"/>
      <c r="AF7" s="809"/>
      <c r="AG7" s="809"/>
      <c r="AH7" s="809"/>
      <c r="AI7" s="573"/>
      <c r="AJ7" s="573"/>
      <c r="AK7" s="573"/>
      <c r="AL7" s="573"/>
      <c r="AM7" s="573"/>
      <c r="AN7" s="573"/>
      <c r="AO7" s="802"/>
      <c r="AP7" s="803"/>
      <c r="AQ7" s="803"/>
      <c r="AR7" s="839"/>
      <c r="AS7" s="831"/>
      <c r="AT7" s="832"/>
      <c r="AU7" s="833"/>
      <c r="AV7" s="837"/>
      <c r="BA7" s="1">
        <v>15</v>
      </c>
      <c r="BB7" s="1">
        <v>3</v>
      </c>
    </row>
    <row r="8" spans="2:55" ht="14.25" thickBot="1">
      <c r="B8" s="818"/>
      <c r="C8" s="52"/>
      <c r="D8" s="779"/>
      <c r="E8" s="780"/>
      <c r="F8" s="780"/>
      <c r="G8" s="780"/>
      <c r="H8" s="783"/>
      <c r="I8" s="780"/>
      <c r="J8" s="780"/>
      <c r="K8" s="784"/>
      <c r="L8" s="804"/>
      <c r="M8" s="780"/>
      <c r="N8" s="780"/>
      <c r="O8" s="825"/>
      <c r="P8" s="780"/>
      <c r="Q8" s="780"/>
      <c r="R8" s="780"/>
      <c r="S8" s="784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776"/>
      <c r="AJ8" s="776"/>
      <c r="AK8" s="776"/>
      <c r="AL8" s="776"/>
      <c r="AM8" s="776"/>
      <c r="AN8" s="776"/>
      <c r="AO8" s="804"/>
      <c r="AP8" s="780"/>
      <c r="AQ8" s="780"/>
      <c r="AR8" s="784"/>
      <c r="AS8" s="834"/>
      <c r="AT8" s="835"/>
      <c r="AU8" s="836"/>
      <c r="AV8" s="837"/>
      <c r="BA8" s="1">
        <v>16</v>
      </c>
      <c r="BB8" s="1" t="s">
        <v>278</v>
      </c>
    </row>
    <row r="9" spans="2:55" ht="22.5" customHeight="1" thickBot="1">
      <c r="B9" s="58" t="s">
        <v>87</v>
      </c>
      <c r="C9" s="52"/>
      <c r="D9" s="705" t="s">
        <v>451</v>
      </c>
      <c r="E9" s="662"/>
      <c r="F9" s="662"/>
      <c r="G9" s="799"/>
      <c r="H9" s="812" t="s">
        <v>48</v>
      </c>
      <c r="I9" s="662"/>
      <c r="J9" s="662"/>
      <c r="K9" s="663"/>
      <c r="L9" s="661" t="s">
        <v>453</v>
      </c>
      <c r="M9" s="662"/>
      <c r="N9" s="662"/>
      <c r="O9" s="799"/>
      <c r="P9" s="812" t="s">
        <v>47</v>
      </c>
      <c r="Q9" s="662"/>
      <c r="R9" s="662"/>
      <c r="S9" s="663"/>
      <c r="T9" s="730">
        <f>IF(X9="","",VLOOKUP(BA9,$BA$4:$BB$8,2,TRUE))</f>
        <v>3</v>
      </c>
      <c r="U9" s="648"/>
      <c r="V9" s="794" t="s">
        <v>206</v>
      </c>
      <c r="W9" s="795"/>
      <c r="X9" s="785">
        <v>39203</v>
      </c>
      <c r="Y9" s="786"/>
      <c r="Z9" s="786"/>
      <c r="AA9" s="786"/>
      <c r="AB9" s="786"/>
      <c r="AC9" s="787"/>
      <c r="AD9" s="788">
        <v>111222333</v>
      </c>
      <c r="AE9" s="789"/>
      <c r="AF9" s="789"/>
      <c r="AG9" s="789"/>
      <c r="AH9" s="790"/>
      <c r="AI9" s="791">
        <v>148</v>
      </c>
      <c r="AJ9" s="792"/>
      <c r="AK9" s="793"/>
      <c r="AL9" s="791">
        <v>39</v>
      </c>
      <c r="AM9" s="792"/>
      <c r="AN9" s="793"/>
      <c r="AO9" s="813" t="str">
        <f t="shared" ref="AO9:AO13" si="0">IF(AL9&gt;70,"70kg超",IF(AL9&gt;63,"70kg",IF(AL9&gt;57,"63kg",IF(AL9&gt;52,"57kg",IF(AL9&gt;48,"52kg",IF(AL9&gt;44,"48kg",IF(AL9&gt;40,"44kg",IF(AL9&gt;10,"40kg",""))))))))</f>
        <v>40kg</v>
      </c>
      <c r="AP9" s="814"/>
      <c r="AQ9" s="814"/>
      <c r="AR9" s="815"/>
      <c r="AS9" s="428" t="s">
        <v>195</v>
      </c>
      <c r="AT9" s="429" t="s">
        <v>196</v>
      </c>
      <c r="AU9" s="432" t="s">
        <v>197</v>
      </c>
      <c r="AV9" s="431"/>
      <c r="BA9" s="319">
        <f>DATEDIF(X9,DATE($BA$3,4,1),"Y")</f>
        <v>15</v>
      </c>
    </row>
    <row r="10" spans="2:55" ht="30" customHeight="1" thickBot="1">
      <c r="B10" s="57">
        <v>1</v>
      </c>
      <c r="C10" s="53">
        <v>201</v>
      </c>
      <c r="D10" s="705"/>
      <c r="E10" s="662"/>
      <c r="F10" s="662"/>
      <c r="G10" s="799"/>
      <c r="H10" s="812"/>
      <c r="I10" s="662"/>
      <c r="J10" s="662"/>
      <c r="K10" s="663"/>
      <c r="L10" s="661"/>
      <c r="M10" s="662"/>
      <c r="N10" s="662"/>
      <c r="O10" s="799"/>
      <c r="P10" s="812"/>
      <c r="Q10" s="662"/>
      <c r="R10" s="662"/>
      <c r="S10" s="663"/>
      <c r="T10" s="1108" t="str">
        <f>IF(X10="","",VLOOKUP(BA10,$BA$4:$BB$8,2,TRUE))</f>
        <v/>
      </c>
      <c r="U10" s="1109"/>
      <c r="V10" s="794"/>
      <c r="W10" s="795"/>
      <c r="X10" s="785"/>
      <c r="Y10" s="786"/>
      <c r="Z10" s="786"/>
      <c r="AA10" s="786"/>
      <c r="AB10" s="786"/>
      <c r="AC10" s="787"/>
      <c r="AD10" s="788"/>
      <c r="AE10" s="789"/>
      <c r="AF10" s="789"/>
      <c r="AG10" s="789"/>
      <c r="AH10" s="790"/>
      <c r="AI10" s="791"/>
      <c r="AJ10" s="792"/>
      <c r="AK10" s="793"/>
      <c r="AL10" s="791"/>
      <c r="AM10" s="792"/>
      <c r="AN10" s="793"/>
      <c r="AO10" s="796" t="str">
        <f t="shared" si="0"/>
        <v/>
      </c>
      <c r="AP10" s="797"/>
      <c r="AQ10" s="797"/>
      <c r="AR10" s="798"/>
      <c r="AS10" s="428"/>
      <c r="AT10" s="430"/>
      <c r="AU10" s="432"/>
      <c r="AV10" s="431"/>
      <c r="BA10" s="319">
        <f>DATEDIF(X10,DATE($BA$3,4,1),"Y")</f>
        <v>123</v>
      </c>
    </row>
    <row r="11" spans="2:55" ht="30" customHeight="1" thickBot="1">
      <c r="B11" s="57">
        <v>2</v>
      </c>
      <c r="C11" s="53">
        <v>202</v>
      </c>
      <c r="D11" s="705"/>
      <c r="E11" s="662"/>
      <c r="F11" s="662"/>
      <c r="G11" s="799"/>
      <c r="H11" s="812"/>
      <c r="I11" s="662"/>
      <c r="J11" s="662"/>
      <c r="K11" s="663"/>
      <c r="L11" s="661"/>
      <c r="M11" s="662"/>
      <c r="N11" s="662"/>
      <c r="O11" s="799"/>
      <c r="P11" s="812"/>
      <c r="Q11" s="662"/>
      <c r="R11" s="662"/>
      <c r="S11" s="663"/>
      <c r="T11" s="1108" t="str">
        <f t="shared" ref="T11:T19" si="1">IF(X11="","",VLOOKUP(BA11,$BA$4:$BB$8,2,TRUE))</f>
        <v/>
      </c>
      <c r="U11" s="1109"/>
      <c r="V11" s="794"/>
      <c r="W11" s="795"/>
      <c r="X11" s="840"/>
      <c r="Y11" s="841"/>
      <c r="Z11" s="841"/>
      <c r="AA11" s="841"/>
      <c r="AB11" s="841"/>
      <c r="AC11" s="842"/>
      <c r="AD11" s="788"/>
      <c r="AE11" s="789"/>
      <c r="AF11" s="789"/>
      <c r="AG11" s="789"/>
      <c r="AH11" s="790"/>
      <c r="AI11" s="791"/>
      <c r="AJ11" s="792"/>
      <c r="AK11" s="793"/>
      <c r="AL11" s="791"/>
      <c r="AM11" s="792"/>
      <c r="AN11" s="793"/>
      <c r="AO11" s="796" t="str">
        <f t="shared" si="0"/>
        <v/>
      </c>
      <c r="AP11" s="797"/>
      <c r="AQ11" s="797"/>
      <c r="AR11" s="798"/>
      <c r="AS11" s="428"/>
      <c r="AT11" s="430"/>
      <c r="AU11" s="432"/>
      <c r="AV11" s="431"/>
      <c r="BA11" s="319">
        <f t="shared" ref="BA11:BA25" si="2">DATEDIF(X11,DATE($BA$3,4,1),"Y")</f>
        <v>123</v>
      </c>
    </row>
    <row r="12" spans="2:55" ht="30" customHeight="1" thickBot="1">
      <c r="B12" s="57">
        <v>3</v>
      </c>
      <c r="C12" s="53">
        <v>203</v>
      </c>
      <c r="D12" s="705"/>
      <c r="E12" s="662"/>
      <c r="F12" s="662"/>
      <c r="G12" s="799"/>
      <c r="H12" s="812"/>
      <c r="I12" s="662"/>
      <c r="J12" s="662"/>
      <c r="K12" s="663"/>
      <c r="L12" s="661"/>
      <c r="M12" s="662"/>
      <c r="N12" s="662"/>
      <c r="O12" s="799"/>
      <c r="P12" s="812"/>
      <c r="Q12" s="662"/>
      <c r="R12" s="662"/>
      <c r="S12" s="663"/>
      <c r="T12" s="1108" t="str">
        <f t="shared" si="1"/>
        <v/>
      </c>
      <c r="U12" s="1109"/>
      <c r="V12" s="794"/>
      <c r="W12" s="795"/>
      <c r="X12" s="840"/>
      <c r="Y12" s="841"/>
      <c r="Z12" s="841"/>
      <c r="AA12" s="841"/>
      <c r="AB12" s="841"/>
      <c r="AC12" s="842"/>
      <c r="AD12" s="788"/>
      <c r="AE12" s="789"/>
      <c r="AF12" s="789"/>
      <c r="AG12" s="789"/>
      <c r="AH12" s="790"/>
      <c r="AI12" s="791"/>
      <c r="AJ12" s="792"/>
      <c r="AK12" s="793"/>
      <c r="AL12" s="791"/>
      <c r="AM12" s="792"/>
      <c r="AN12" s="793"/>
      <c r="AO12" s="796" t="str">
        <f t="shared" si="0"/>
        <v/>
      </c>
      <c r="AP12" s="797"/>
      <c r="AQ12" s="797"/>
      <c r="AR12" s="798"/>
      <c r="AS12" s="428"/>
      <c r="AT12" s="430"/>
      <c r="AU12" s="432"/>
      <c r="AV12" s="431"/>
      <c r="BA12" s="319">
        <f t="shared" si="2"/>
        <v>123</v>
      </c>
    </row>
    <row r="13" spans="2:55" ht="30" customHeight="1" thickBot="1">
      <c r="B13" s="57">
        <v>4</v>
      </c>
      <c r="C13" s="53">
        <v>204</v>
      </c>
      <c r="D13" s="705"/>
      <c r="E13" s="662"/>
      <c r="F13" s="662"/>
      <c r="G13" s="799"/>
      <c r="H13" s="812"/>
      <c r="I13" s="662"/>
      <c r="J13" s="662"/>
      <c r="K13" s="663"/>
      <c r="L13" s="661"/>
      <c r="M13" s="662"/>
      <c r="N13" s="662"/>
      <c r="O13" s="799"/>
      <c r="P13" s="812"/>
      <c r="Q13" s="662"/>
      <c r="R13" s="662"/>
      <c r="S13" s="663"/>
      <c r="T13" s="1108" t="str">
        <f t="shared" si="1"/>
        <v/>
      </c>
      <c r="U13" s="1109"/>
      <c r="V13" s="794"/>
      <c r="W13" s="795"/>
      <c r="X13" s="840"/>
      <c r="Y13" s="841"/>
      <c r="Z13" s="841"/>
      <c r="AA13" s="841"/>
      <c r="AB13" s="841"/>
      <c r="AC13" s="842"/>
      <c r="AD13" s="788"/>
      <c r="AE13" s="789"/>
      <c r="AF13" s="789"/>
      <c r="AG13" s="789"/>
      <c r="AH13" s="790"/>
      <c r="AI13" s="791"/>
      <c r="AJ13" s="792"/>
      <c r="AK13" s="793"/>
      <c r="AL13" s="791"/>
      <c r="AM13" s="792"/>
      <c r="AN13" s="793"/>
      <c r="AO13" s="796" t="str">
        <f t="shared" si="0"/>
        <v/>
      </c>
      <c r="AP13" s="797"/>
      <c r="AQ13" s="797"/>
      <c r="AR13" s="798"/>
      <c r="AS13" s="428"/>
      <c r="AT13" s="430"/>
      <c r="AU13" s="432"/>
      <c r="AV13" s="431"/>
      <c r="BA13" s="319">
        <f t="shared" si="2"/>
        <v>123</v>
      </c>
    </row>
    <row r="14" spans="2:55" ht="30" customHeight="1" thickBot="1">
      <c r="B14" s="57">
        <v>5</v>
      </c>
      <c r="C14" s="64">
        <v>205</v>
      </c>
      <c r="D14" s="705"/>
      <c r="E14" s="662"/>
      <c r="F14" s="662"/>
      <c r="G14" s="799"/>
      <c r="H14" s="812"/>
      <c r="I14" s="662"/>
      <c r="J14" s="662"/>
      <c r="K14" s="663"/>
      <c r="L14" s="661"/>
      <c r="M14" s="662"/>
      <c r="N14" s="662"/>
      <c r="O14" s="799"/>
      <c r="P14" s="812"/>
      <c r="Q14" s="662"/>
      <c r="R14" s="662"/>
      <c r="S14" s="663"/>
      <c r="T14" s="1108" t="str">
        <f t="shared" si="1"/>
        <v/>
      </c>
      <c r="U14" s="1109"/>
      <c r="V14" s="794"/>
      <c r="W14" s="795"/>
      <c r="X14" s="840"/>
      <c r="Y14" s="841"/>
      <c r="Z14" s="841"/>
      <c r="AA14" s="841"/>
      <c r="AB14" s="841"/>
      <c r="AC14" s="842"/>
      <c r="AD14" s="788"/>
      <c r="AE14" s="789"/>
      <c r="AF14" s="789"/>
      <c r="AG14" s="789"/>
      <c r="AH14" s="790"/>
      <c r="AI14" s="791"/>
      <c r="AJ14" s="792"/>
      <c r="AK14" s="793"/>
      <c r="AL14" s="791"/>
      <c r="AM14" s="792"/>
      <c r="AN14" s="793"/>
      <c r="AO14" s="796" t="str">
        <f t="shared" ref="AO14:AO19" si="3">IF(AL14&gt;70,"70kg超",IF(AL14&gt;63,"70kg",IF(AL14&gt;57,"63kg",IF(AL14&gt;52,"57kg",IF(AL14&gt;48,"52kg",IF(AL14&gt;44,"48kg",IF(AL14&gt;40,"44kg",IF(AL14&gt;10,"40kg",""))))))))</f>
        <v/>
      </c>
      <c r="AP14" s="797"/>
      <c r="AQ14" s="797"/>
      <c r="AR14" s="798"/>
      <c r="AS14" s="428"/>
      <c r="AT14" s="430"/>
      <c r="AU14" s="432"/>
      <c r="AV14" s="431"/>
      <c r="BA14" s="319">
        <f t="shared" si="2"/>
        <v>123</v>
      </c>
    </row>
    <row r="15" spans="2:55" ht="30" customHeight="1" thickBot="1">
      <c r="B15" s="57">
        <v>6</v>
      </c>
      <c r="C15" s="64">
        <v>206</v>
      </c>
      <c r="D15" s="705"/>
      <c r="E15" s="662"/>
      <c r="F15" s="662"/>
      <c r="G15" s="799"/>
      <c r="H15" s="812"/>
      <c r="I15" s="662"/>
      <c r="J15" s="662"/>
      <c r="K15" s="663"/>
      <c r="L15" s="661"/>
      <c r="M15" s="662"/>
      <c r="N15" s="662"/>
      <c r="O15" s="799"/>
      <c r="P15" s="812"/>
      <c r="Q15" s="662"/>
      <c r="R15" s="662"/>
      <c r="S15" s="663"/>
      <c r="T15" s="1108" t="str">
        <f t="shared" si="1"/>
        <v/>
      </c>
      <c r="U15" s="1109"/>
      <c r="V15" s="794"/>
      <c r="W15" s="795"/>
      <c r="X15" s="840"/>
      <c r="Y15" s="841"/>
      <c r="Z15" s="841"/>
      <c r="AA15" s="841"/>
      <c r="AB15" s="841"/>
      <c r="AC15" s="842"/>
      <c r="AD15" s="788"/>
      <c r="AE15" s="789"/>
      <c r="AF15" s="789"/>
      <c r="AG15" s="789"/>
      <c r="AH15" s="790"/>
      <c r="AI15" s="791"/>
      <c r="AJ15" s="792"/>
      <c r="AK15" s="793"/>
      <c r="AL15" s="791"/>
      <c r="AM15" s="792"/>
      <c r="AN15" s="793"/>
      <c r="AO15" s="796" t="str">
        <f t="shared" si="3"/>
        <v/>
      </c>
      <c r="AP15" s="797"/>
      <c r="AQ15" s="797"/>
      <c r="AR15" s="798"/>
      <c r="AS15" s="428"/>
      <c r="AT15" s="430"/>
      <c r="AU15" s="432"/>
      <c r="AV15" s="431"/>
      <c r="BA15" s="319">
        <f t="shared" si="2"/>
        <v>123</v>
      </c>
    </row>
    <row r="16" spans="2:55" ht="30" customHeight="1" thickBot="1">
      <c r="B16" s="57">
        <v>7</v>
      </c>
      <c r="C16" s="64">
        <v>207</v>
      </c>
      <c r="D16" s="705"/>
      <c r="E16" s="662"/>
      <c r="F16" s="662"/>
      <c r="G16" s="799"/>
      <c r="H16" s="812"/>
      <c r="I16" s="662"/>
      <c r="J16" s="662"/>
      <c r="K16" s="663"/>
      <c r="L16" s="661"/>
      <c r="M16" s="662"/>
      <c r="N16" s="662"/>
      <c r="O16" s="799"/>
      <c r="P16" s="812"/>
      <c r="Q16" s="662"/>
      <c r="R16" s="662"/>
      <c r="S16" s="663"/>
      <c r="T16" s="1108" t="str">
        <f t="shared" si="1"/>
        <v/>
      </c>
      <c r="U16" s="1109"/>
      <c r="V16" s="794"/>
      <c r="W16" s="795"/>
      <c r="X16" s="840"/>
      <c r="Y16" s="841"/>
      <c r="Z16" s="841"/>
      <c r="AA16" s="841"/>
      <c r="AB16" s="841"/>
      <c r="AC16" s="842"/>
      <c r="AD16" s="788"/>
      <c r="AE16" s="789"/>
      <c r="AF16" s="789"/>
      <c r="AG16" s="789"/>
      <c r="AH16" s="790"/>
      <c r="AI16" s="791"/>
      <c r="AJ16" s="792"/>
      <c r="AK16" s="793"/>
      <c r="AL16" s="791"/>
      <c r="AM16" s="792"/>
      <c r="AN16" s="793"/>
      <c r="AO16" s="796" t="str">
        <f t="shared" si="3"/>
        <v/>
      </c>
      <c r="AP16" s="797"/>
      <c r="AQ16" s="797"/>
      <c r="AR16" s="798"/>
      <c r="AS16" s="428"/>
      <c r="AT16" s="430"/>
      <c r="AU16" s="432"/>
      <c r="AV16" s="431"/>
      <c r="BA16" s="319">
        <f t="shared" si="2"/>
        <v>123</v>
      </c>
    </row>
    <row r="17" spans="2:53" ht="30" customHeight="1" thickBot="1">
      <c r="B17" s="57">
        <v>8</v>
      </c>
      <c r="C17" s="64">
        <v>208</v>
      </c>
      <c r="D17" s="705"/>
      <c r="E17" s="662"/>
      <c r="F17" s="662"/>
      <c r="G17" s="799"/>
      <c r="H17" s="812"/>
      <c r="I17" s="662"/>
      <c r="J17" s="662"/>
      <c r="K17" s="663"/>
      <c r="L17" s="661"/>
      <c r="M17" s="662"/>
      <c r="N17" s="662"/>
      <c r="O17" s="799"/>
      <c r="P17" s="812"/>
      <c r="Q17" s="662"/>
      <c r="R17" s="662"/>
      <c r="S17" s="663"/>
      <c r="T17" s="1108" t="str">
        <f t="shared" si="1"/>
        <v/>
      </c>
      <c r="U17" s="1109"/>
      <c r="V17" s="794"/>
      <c r="W17" s="795"/>
      <c r="X17" s="840"/>
      <c r="Y17" s="841"/>
      <c r="Z17" s="841"/>
      <c r="AA17" s="841"/>
      <c r="AB17" s="841"/>
      <c r="AC17" s="842"/>
      <c r="AD17" s="788"/>
      <c r="AE17" s="789"/>
      <c r="AF17" s="789"/>
      <c r="AG17" s="789"/>
      <c r="AH17" s="790"/>
      <c r="AI17" s="791"/>
      <c r="AJ17" s="792"/>
      <c r="AK17" s="793"/>
      <c r="AL17" s="791"/>
      <c r="AM17" s="792"/>
      <c r="AN17" s="793"/>
      <c r="AO17" s="796" t="str">
        <f t="shared" si="3"/>
        <v/>
      </c>
      <c r="AP17" s="797"/>
      <c r="AQ17" s="797"/>
      <c r="AR17" s="798"/>
      <c r="AS17" s="428"/>
      <c r="AT17" s="430"/>
      <c r="AU17" s="432"/>
      <c r="AV17" s="431"/>
      <c r="BA17" s="319">
        <f t="shared" si="2"/>
        <v>123</v>
      </c>
    </row>
    <row r="18" spans="2:53" ht="30" customHeight="1" thickBot="1">
      <c r="B18" s="57">
        <v>9</v>
      </c>
      <c r="C18" s="64">
        <v>209</v>
      </c>
      <c r="D18" s="705"/>
      <c r="E18" s="662"/>
      <c r="F18" s="662"/>
      <c r="G18" s="799"/>
      <c r="H18" s="812"/>
      <c r="I18" s="662"/>
      <c r="J18" s="662"/>
      <c r="K18" s="663"/>
      <c r="L18" s="661"/>
      <c r="M18" s="662"/>
      <c r="N18" s="662"/>
      <c r="O18" s="799"/>
      <c r="P18" s="812"/>
      <c r="Q18" s="662"/>
      <c r="R18" s="662"/>
      <c r="S18" s="663"/>
      <c r="T18" s="1108" t="str">
        <f t="shared" si="1"/>
        <v/>
      </c>
      <c r="U18" s="1109"/>
      <c r="V18" s="794"/>
      <c r="W18" s="795"/>
      <c r="X18" s="840"/>
      <c r="Y18" s="841"/>
      <c r="Z18" s="841"/>
      <c r="AA18" s="841"/>
      <c r="AB18" s="841"/>
      <c r="AC18" s="842"/>
      <c r="AD18" s="788"/>
      <c r="AE18" s="789"/>
      <c r="AF18" s="789"/>
      <c r="AG18" s="789"/>
      <c r="AH18" s="790"/>
      <c r="AI18" s="791"/>
      <c r="AJ18" s="792"/>
      <c r="AK18" s="793"/>
      <c r="AL18" s="791"/>
      <c r="AM18" s="792"/>
      <c r="AN18" s="793"/>
      <c r="AO18" s="796" t="str">
        <f t="shared" si="3"/>
        <v/>
      </c>
      <c r="AP18" s="797"/>
      <c r="AQ18" s="797"/>
      <c r="AR18" s="798"/>
      <c r="AS18" s="428"/>
      <c r="AT18" s="430"/>
      <c r="AU18" s="432"/>
      <c r="AV18" s="431"/>
      <c r="BA18" s="319">
        <f t="shared" si="2"/>
        <v>123</v>
      </c>
    </row>
    <row r="19" spans="2:53" ht="30" customHeight="1" thickBot="1">
      <c r="B19" s="57">
        <v>10</v>
      </c>
      <c r="C19" s="64">
        <v>210</v>
      </c>
      <c r="D19" s="705"/>
      <c r="E19" s="662"/>
      <c r="F19" s="662"/>
      <c r="G19" s="799"/>
      <c r="H19" s="812"/>
      <c r="I19" s="662"/>
      <c r="J19" s="662"/>
      <c r="K19" s="663"/>
      <c r="L19" s="661"/>
      <c r="M19" s="662"/>
      <c r="N19" s="662"/>
      <c r="O19" s="799"/>
      <c r="P19" s="812"/>
      <c r="Q19" s="662"/>
      <c r="R19" s="662"/>
      <c r="S19" s="663"/>
      <c r="T19" s="1108" t="str">
        <f t="shared" si="1"/>
        <v/>
      </c>
      <c r="U19" s="1109"/>
      <c r="V19" s="794"/>
      <c r="W19" s="795"/>
      <c r="X19" s="840"/>
      <c r="Y19" s="841"/>
      <c r="Z19" s="841"/>
      <c r="AA19" s="841"/>
      <c r="AB19" s="841"/>
      <c r="AC19" s="842"/>
      <c r="AD19" s="788"/>
      <c r="AE19" s="789"/>
      <c r="AF19" s="789"/>
      <c r="AG19" s="789"/>
      <c r="AH19" s="790"/>
      <c r="AI19" s="791"/>
      <c r="AJ19" s="792"/>
      <c r="AK19" s="793"/>
      <c r="AL19" s="791"/>
      <c r="AM19" s="792"/>
      <c r="AN19" s="793"/>
      <c r="AO19" s="796" t="str">
        <f t="shared" si="3"/>
        <v/>
      </c>
      <c r="AP19" s="797"/>
      <c r="AQ19" s="797"/>
      <c r="AR19" s="798"/>
      <c r="AS19" s="428"/>
      <c r="AT19" s="430"/>
      <c r="AU19" s="432"/>
      <c r="AV19" s="431"/>
      <c r="BA19" s="319">
        <f t="shared" si="2"/>
        <v>123</v>
      </c>
    </row>
    <row r="20" spans="2:53" ht="30" customHeight="1" thickBot="1">
      <c r="B20" s="57">
        <v>11</v>
      </c>
      <c r="C20" s="64">
        <v>211</v>
      </c>
      <c r="D20" s="705"/>
      <c r="E20" s="662"/>
      <c r="F20" s="662"/>
      <c r="G20" s="799"/>
      <c r="H20" s="812"/>
      <c r="I20" s="662"/>
      <c r="J20" s="662"/>
      <c r="K20" s="663"/>
      <c r="L20" s="661"/>
      <c r="M20" s="662"/>
      <c r="N20" s="662"/>
      <c r="O20" s="799"/>
      <c r="P20" s="812"/>
      <c r="Q20" s="662"/>
      <c r="R20" s="662"/>
      <c r="S20" s="663"/>
      <c r="T20" s="1108" t="str">
        <f t="shared" ref="T20:T25" si="4">IF(X20="","",VLOOKUP(BA20,$BA$4:$BB$8,2,TRUE))</f>
        <v/>
      </c>
      <c r="U20" s="1109"/>
      <c r="V20" s="794"/>
      <c r="W20" s="795"/>
      <c r="X20" s="840"/>
      <c r="Y20" s="841"/>
      <c r="Z20" s="841"/>
      <c r="AA20" s="841"/>
      <c r="AB20" s="841"/>
      <c r="AC20" s="842"/>
      <c r="AD20" s="788"/>
      <c r="AE20" s="789"/>
      <c r="AF20" s="789"/>
      <c r="AG20" s="789"/>
      <c r="AH20" s="790"/>
      <c r="AI20" s="791"/>
      <c r="AJ20" s="792"/>
      <c r="AK20" s="793"/>
      <c r="AL20" s="791"/>
      <c r="AM20" s="792"/>
      <c r="AN20" s="793"/>
      <c r="AO20" s="796" t="str">
        <f t="shared" ref="AO20:AO25" si="5">IF(AL20&gt;70,"70kg超",IF(AL20&gt;63,"70kg",IF(AL20&gt;57,"63kg",IF(AL20&gt;52,"57kg",IF(AL20&gt;48,"52kg",IF(AL20&gt;44,"48kg",IF(AL20&gt;40,"44kg",IF(AL20&gt;10,"40kg",""))))))))</f>
        <v/>
      </c>
      <c r="AP20" s="797"/>
      <c r="AQ20" s="797"/>
      <c r="AR20" s="798"/>
      <c r="AS20" s="428"/>
      <c r="AT20" s="430"/>
      <c r="AU20" s="432"/>
      <c r="AV20" s="431"/>
      <c r="BA20" s="319">
        <f t="shared" si="2"/>
        <v>123</v>
      </c>
    </row>
    <row r="21" spans="2:53" ht="30" customHeight="1" thickBot="1">
      <c r="B21" s="57">
        <v>12</v>
      </c>
      <c r="C21" s="64">
        <v>212</v>
      </c>
      <c r="D21" s="705"/>
      <c r="E21" s="662"/>
      <c r="F21" s="662"/>
      <c r="G21" s="799"/>
      <c r="H21" s="812"/>
      <c r="I21" s="662"/>
      <c r="J21" s="662"/>
      <c r="K21" s="663"/>
      <c r="L21" s="661"/>
      <c r="M21" s="662"/>
      <c r="N21" s="662"/>
      <c r="O21" s="799"/>
      <c r="P21" s="812"/>
      <c r="Q21" s="662"/>
      <c r="R21" s="662"/>
      <c r="S21" s="663"/>
      <c r="T21" s="1108" t="str">
        <f t="shared" si="4"/>
        <v/>
      </c>
      <c r="U21" s="1109"/>
      <c r="V21" s="794"/>
      <c r="W21" s="795"/>
      <c r="X21" s="840"/>
      <c r="Y21" s="841"/>
      <c r="Z21" s="841"/>
      <c r="AA21" s="841"/>
      <c r="AB21" s="841"/>
      <c r="AC21" s="842"/>
      <c r="AD21" s="788"/>
      <c r="AE21" s="789"/>
      <c r="AF21" s="789"/>
      <c r="AG21" s="789"/>
      <c r="AH21" s="790"/>
      <c r="AI21" s="791"/>
      <c r="AJ21" s="792"/>
      <c r="AK21" s="793"/>
      <c r="AL21" s="791"/>
      <c r="AM21" s="792"/>
      <c r="AN21" s="793"/>
      <c r="AO21" s="796" t="str">
        <f t="shared" si="5"/>
        <v/>
      </c>
      <c r="AP21" s="797"/>
      <c r="AQ21" s="797"/>
      <c r="AR21" s="798"/>
      <c r="AS21" s="428"/>
      <c r="AT21" s="430"/>
      <c r="AU21" s="432"/>
      <c r="AV21" s="431"/>
      <c r="BA21" s="319">
        <f t="shared" si="2"/>
        <v>123</v>
      </c>
    </row>
    <row r="22" spans="2:53" ht="30" customHeight="1" thickBot="1">
      <c r="B22" s="57">
        <v>13</v>
      </c>
      <c r="C22" s="64">
        <v>213</v>
      </c>
      <c r="D22" s="705"/>
      <c r="E22" s="662"/>
      <c r="F22" s="662"/>
      <c r="G22" s="799"/>
      <c r="H22" s="812"/>
      <c r="I22" s="662"/>
      <c r="J22" s="662"/>
      <c r="K22" s="663"/>
      <c r="L22" s="661"/>
      <c r="M22" s="662"/>
      <c r="N22" s="662"/>
      <c r="O22" s="799"/>
      <c r="P22" s="812"/>
      <c r="Q22" s="662"/>
      <c r="R22" s="662"/>
      <c r="S22" s="663"/>
      <c r="T22" s="1108" t="str">
        <f t="shared" si="4"/>
        <v/>
      </c>
      <c r="U22" s="1109"/>
      <c r="V22" s="794"/>
      <c r="W22" s="795"/>
      <c r="X22" s="840"/>
      <c r="Y22" s="841"/>
      <c r="Z22" s="841"/>
      <c r="AA22" s="841"/>
      <c r="AB22" s="841"/>
      <c r="AC22" s="842"/>
      <c r="AD22" s="788"/>
      <c r="AE22" s="789"/>
      <c r="AF22" s="789"/>
      <c r="AG22" s="789"/>
      <c r="AH22" s="790"/>
      <c r="AI22" s="791"/>
      <c r="AJ22" s="792"/>
      <c r="AK22" s="793"/>
      <c r="AL22" s="791"/>
      <c r="AM22" s="792"/>
      <c r="AN22" s="793"/>
      <c r="AO22" s="796" t="str">
        <f t="shared" si="5"/>
        <v/>
      </c>
      <c r="AP22" s="797"/>
      <c r="AQ22" s="797"/>
      <c r="AR22" s="798"/>
      <c r="AS22" s="428"/>
      <c r="AT22" s="430"/>
      <c r="AU22" s="432"/>
      <c r="AV22" s="431"/>
      <c r="BA22" s="319">
        <f t="shared" si="2"/>
        <v>123</v>
      </c>
    </row>
    <row r="23" spans="2:53" ht="30" customHeight="1" thickBot="1">
      <c r="B23" s="57">
        <v>14</v>
      </c>
      <c r="C23" s="64">
        <v>214</v>
      </c>
      <c r="D23" s="705"/>
      <c r="E23" s="662"/>
      <c r="F23" s="662"/>
      <c r="G23" s="799"/>
      <c r="H23" s="812"/>
      <c r="I23" s="662"/>
      <c r="J23" s="662"/>
      <c r="K23" s="663"/>
      <c r="L23" s="661"/>
      <c r="M23" s="662"/>
      <c r="N23" s="662"/>
      <c r="O23" s="799"/>
      <c r="P23" s="812"/>
      <c r="Q23" s="662"/>
      <c r="R23" s="662"/>
      <c r="S23" s="663"/>
      <c r="T23" s="1108" t="str">
        <f t="shared" si="4"/>
        <v/>
      </c>
      <c r="U23" s="1109"/>
      <c r="V23" s="794"/>
      <c r="W23" s="795"/>
      <c r="X23" s="840"/>
      <c r="Y23" s="841"/>
      <c r="Z23" s="841"/>
      <c r="AA23" s="841"/>
      <c r="AB23" s="841"/>
      <c r="AC23" s="842"/>
      <c r="AD23" s="788"/>
      <c r="AE23" s="789"/>
      <c r="AF23" s="789"/>
      <c r="AG23" s="789"/>
      <c r="AH23" s="790"/>
      <c r="AI23" s="791"/>
      <c r="AJ23" s="792"/>
      <c r="AK23" s="793"/>
      <c r="AL23" s="791"/>
      <c r="AM23" s="792"/>
      <c r="AN23" s="793"/>
      <c r="AO23" s="796" t="str">
        <f t="shared" si="5"/>
        <v/>
      </c>
      <c r="AP23" s="797"/>
      <c r="AQ23" s="797"/>
      <c r="AR23" s="798"/>
      <c r="AS23" s="428"/>
      <c r="AT23" s="430"/>
      <c r="AU23" s="432"/>
      <c r="AV23" s="431"/>
      <c r="BA23" s="319">
        <f t="shared" si="2"/>
        <v>123</v>
      </c>
    </row>
    <row r="24" spans="2:53" ht="30" customHeight="1" thickBot="1">
      <c r="B24" s="57">
        <v>15</v>
      </c>
      <c r="C24" s="64">
        <v>215</v>
      </c>
      <c r="D24" s="705"/>
      <c r="E24" s="662"/>
      <c r="F24" s="662"/>
      <c r="G24" s="799"/>
      <c r="H24" s="812"/>
      <c r="I24" s="662"/>
      <c r="J24" s="662"/>
      <c r="K24" s="663"/>
      <c r="L24" s="661"/>
      <c r="M24" s="662"/>
      <c r="N24" s="662"/>
      <c r="O24" s="799"/>
      <c r="P24" s="812"/>
      <c r="Q24" s="662"/>
      <c r="R24" s="662"/>
      <c r="S24" s="663"/>
      <c r="T24" s="1108" t="str">
        <f t="shared" si="4"/>
        <v/>
      </c>
      <c r="U24" s="1109"/>
      <c r="V24" s="794"/>
      <c r="W24" s="795"/>
      <c r="X24" s="840"/>
      <c r="Y24" s="841"/>
      <c r="Z24" s="841"/>
      <c r="AA24" s="841"/>
      <c r="AB24" s="841"/>
      <c r="AC24" s="842"/>
      <c r="AD24" s="788"/>
      <c r="AE24" s="789"/>
      <c r="AF24" s="789"/>
      <c r="AG24" s="789"/>
      <c r="AH24" s="790"/>
      <c r="AI24" s="791"/>
      <c r="AJ24" s="792"/>
      <c r="AK24" s="793"/>
      <c r="AL24" s="791"/>
      <c r="AM24" s="792"/>
      <c r="AN24" s="793"/>
      <c r="AO24" s="796" t="str">
        <f t="shared" si="5"/>
        <v/>
      </c>
      <c r="AP24" s="797"/>
      <c r="AQ24" s="797"/>
      <c r="AR24" s="798"/>
      <c r="AS24" s="428"/>
      <c r="AT24" s="430"/>
      <c r="AU24" s="432"/>
      <c r="AV24" s="431"/>
      <c r="BA24" s="319">
        <f t="shared" si="2"/>
        <v>123</v>
      </c>
    </row>
    <row r="25" spans="2:53" ht="30" customHeight="1" thickBot="1">
      <c r="B25" s="57">
        <v>16</v>
      </c>
      <c r="C25" s="64">
        <v>216</v>
      </c>
      <c r="D25" s="705"/>
      <c r="E25" s="662"/>
      <c r="F25" s="662"/>
      <c r="G25" s="799"/>
      <c r="H25" s="812"/>
      <c r="I25" s="662"/>
      <c r="J25" s="662"/>
      <c r="K25" s="663"/>
      <c r="L25" s="661"/>
      <c r="M25" s="662"/>
      <c r="N25" s="662"/>
      <c r="O25" s="799"/>
      <c r="P25" s="812"/>
      <c r="Q25" s="662"/>
      <c r="R25" s="662"/>
      <c r="S25" s="663"/>
      <c r="T25" s="1108" t="str">
        <f t="shared" si="4"/>
        <v/>
      </c>
      <c r="U25" s="1109"/>
      <c r="V25" s="794"/>
      <c r="W25" s="795"/>
      <c r="X25" s="840"/>
      <c r="Y25" s="841"/>
      <c r="Z25" s="841"/>
      <c r="AA25" s="841"/>
      <c r="AB25" s="841"/>
      <c r="AC25" s="842"/>
      <c r="AD25" s="788"/>
      <c r="AE25" s="789"/>
      <c r="AF25" s="789"/>
      <c r="AG25" s="789"/>
      <c r="AH25" s="790"/>
      <c r="AI25" s="791"/>
      <c r="AJ25" s="792"/>
      <c r="AK25" s="793"/>
      <c r="AL25" s="791"/>
      <c r="AM25" s="792"/>
      <c r="AN25" s="793"/>
      <c r="AO25" s="796" t="str">
        <f t="shared" si="5"/>
        <v/>
      </c>
      <c r="AP25" s="797"/>
      <c r="AQ25" s="797"/>
      <c r="AR25" s="798"/>
      <c r="AS25" s="428"/>
      <c r="AT25" s="430"/>
      <c r="AU25" s="432"/>
      <c r="AV25" s="431"/>
      <c r="BA25" s="319">
        <f t="shared" si="2"/>
        <v>123</v>
      </c>
    </row>
  </sheetData>
  <sheetProtection sheet="1" objects="1" scenarios="1"/>
  <protectedRanges>
    <protectedRange sqref="D10:S25 AS10:AV25 V10:AN25" name="すべて"/>
  </protectedRanges>
  <customSheetViews>
    <customSheetView guid="{5D963F3A-B207-4215-A36A-BBA0BD90DFE4}" showGridLines="0" hiddenColumns="1">
      <pane xSplit="2" ySplit="8" topLeftCell="D9" activePane="bottomRight" state="frozen"/>
      <selection pane="bottomRight" activeCell="K1" sqref="K1"/>
      <colBreaks count="1" manualBreakCount="1">
        <brk id="45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204">
    <mergeCell ref="AV6:AV8"/>
    <mergeCell ref="AL25:AN25"/>
    <mergeCell ref="AO25:AR25"/>
    <mergeCell ref="D25:G25"/>
    <mergeCell ref="H25:K25"/>
    <mergeCell ref="L25:O25"/>
    <mergeCell ref="P25:S25"/>
    <mergeCell ref="T25:U25"/>
    <mergeCell ref="V25:W25"/>
    <mergeCell ref="X25:AC25"/>
    <mergeCell ref="AD25:AH25"/>
    <mergeCell ref="AI25:AK25"/>
    <mergeCell ref="AL23:AN23"/>
    <mergeCell ref="AO23:AR23"/>
    <mergeCell ref="D24:G24"/>
    <mergeCell ref="H24:K24"/>
    <mergeCell ref="L24:O24"/>
    <mergeCell ref="P24:S24"/>
    <mergeCell ref="T24:U24"/>
    <mergeCell ref="V24:W24"/>
    <mergeCell ref="X24:AC24"/>
    <mergeCell ref="AD24:AH24"/>
    <mergeCell ref="AI24:AK24"/>
    <mergeCell ref="AL24:AN24"/>
    <mergeCell ref="AO24:AR24"/>
    <mergeCell ref="D23:G23"/>
    <mergeCell ref="H23:K23"/>
    <mergeCell ref="L23:O23"/>
    <mergeCell ref="P23:S23"/>
    <mergeCell ref="T23:U23"/>
    <mergeCell ref="V23:W23"/>
    <mergeCell ref="X23:AC23"/>
    <mergeCell ref="AD23:AH23"/>
    <mergeCell ref="AI23:AK23"/>
    <mergeCell ref="AS6:AU8"/>
    <mergeCell ref="D22:G22"/>
    <mergeCell ref="H22:K22"/>
    <mergeCell ref="L22:O22"/>
    <mergeCell ref="P22:S22"/>
    <mergeCell ref="T22:U22"/>
    <mergeCell ref="V22:W22"/>
    <mergeCell ref="X22:AC22"/>
    <mergeCell ref="AD22:AH22"/>
    <mergeCell ref="AI22:AK22"/>
    <mergeCell ref="AL22:AN22"/>
    <mergeCell ref="AO22:AR22"/>
    <mergeCell ref="AO21:AR21"/>
    <mergeCell ref="D21:G21"/>
    <mergeCell ref="H21:K21"/>
    <mergeCell ref="L21:O21"/>
    <mergeCell ref="P21:S21"/>
    <mergeCell ref="V21:W21"/>
    <mergeCell ref="X21:AC21"/>
    <mergeCell ref="AD21:AH21"/>
    <mergeCell ref="AI21:AK21"/>
    <mergeCell ref="AL21:AN21"/>
    <mergeCell ref="T21:U21"/>
    <mergeCell ref="D20:G20"/>
    <mergeCell ref="D1:I1"/>
    <mergeCell ref="AO9:AR9"/>
    <mergeCell ref="D9:G9"/>
    <mergeCell ref="H9:K9"/>
    <mergeCell ref="L9:O9"/>
    <mergeCell ref="P9:S9"/>
    <mergeCell ref="T9:U9"/>
    <mergeCell ref="V18:W18"/>
    <mergeCell ref="X18:AC18"/>
    <mergeCell ref="X11:AC11"/>
    <mergeCell ref="D18:G18"/>
    <mergeCell ref="H18:K18"/>
    <mergeCell ref="L18:O18"/>
    <mergeCell ref="P18:S18"/>
    <mergeCell ref="AO17:AR17"/>
    <mergeCell ref="D17:G17"/>
    <mergeCell ref="H17:K17"/>
    <mergeCell ref="L17:O17"/>
    <mergeCell ref="P17:S17"/>
    <mergeCell ref="T18:U18"/>
    <mergeCell ref="T17:U17"/>
    <mergeCell ref="AD18:AH18"/>
    <mergeCell ref="AI18:AK18"/>
    <mergeCell ref="AL18:AN18"/>
    <mergeCell ref="H20:K20"/>
    <mergeCell ref="L20:O20"/>
    <mergeCell ref="P20:S20"/>
    <mergeCell ref="AO19:AR19"/>
    <mergeCell ref="D19:G19"/>
    <mergeCell ref="H19:K19"/>
    <mergeCell ref="L19:O19"/>
    <mergeCell ref="P19:S19"/>
    <mergeCell ref="T20:U20"/>
    <mergeCell ref="V20:W20"/>
    <mergeCell ref="X20:AC20"/>
    <mergeCell ref="AD20:AH20"/>
    <mergeCell ref="AI20:AK20"/>
    <mergeCell ref="AL20:AN20"/>
    <mergeCell ref="V19:W19"/>
    <mergeCell ref="X19:AC19"/>
    <mergeCell ref="AD19:AH19"/>
    <mergeCell ref="AI19:AK19"/>
    <mergeCell ref="AL19:AN19"/>
    <mergeCell ref="T19:U19"/>
    <mergeCell ref="AO20:AR20"/>
    <mergeCell ref="V17:W17"/>
    <mergeCell ref="X17:AC17"/>
    <mergeCell ref="AD17:AH17"/>
    <mergeCell ref="AI17:AK17"/>
    <mergeCell ref="AL17:AN17"/>
    <mergeCell ref="AO18:AR18"/>
    <mergeCell ref="D16:G16"/>
    <mergeCell ref="H16:K16"/>
    <mergeCell ref="L16:O16"/>
    <mergeCell ref="P16:S16"/>
    <mergeCell ref="AO15:AR15"/>
    <mergeCell ref="D15:G15"/>
    <mergeCell ref="H15:K15"/>
    <mergeCell ref="L15:O15"/>
    <mergeCell ref="P15:S15"/>
    <mergeCell ref="T15:U15"/>
    <mergeCell ref="T16:U16"/>
    <mergeCell ref="V16:W16"/>
    <mergeCell ref="X16:AC16"/>
    <mergeCell ref="AD16:AH16"/>
    <mergeCell ref="AI16:AK16"/>
    <mergeCell ref="AL16:AN16"/>
    <mergeCell ref="V15:W15"/>
    <mergeCell ref="X15:AC15"/>
    <mergeCell ref="AD15:AH15"/>
    <mergeCell ref="AI15:AK15"/>
    <mergeCell ref="AL15:AN15"/>
    <mergeCell ref="AO16:AR16"/>
    <mergeCell ref="AO14:AR14"/>
    <mergeCell ref="D14:G14"/>
    <mergeCell ref="H14:K14"/>
    <mergeCell ref="L14:O14"/>
    <mergeCell ref="P14:S14"/>
    <mergeCell ref="AO13:AR13"/>
    <mergeCell ref="D13:G13"/>
    <mergeCell ref="H13:K13"/>
    <mergeCell ref="L13:O13"/>
    <mergeCell ref="P13:S13"/>
    <mergeCell ref="T14:U14"/>
    <mergeCell ref="V14:W14"/>
    <mergeCell ref="X14:AC14"/>
    <mergeCell ref="AD14:AH14"/>
    <mergeCell ref="AI14:AK14"/>
    <mergeCell ref="AL14:AN14"/>
    <mergeCell ref="V13:W13"/>
    <mergeCell ref="X13:AC13"/>
    <mergeCell ref="AD13:AH13"/>
    <mergeCell ref="AI13:AK13"/>
    <mergeCell ref="AL13:AN13"/>
    <mergeCell ref="T13:U13"/>
    <mergeCell ref="AO12:AR12"/>
    <mergeCell ref="D12:G12"/>
    <mergeCell ref="H12:K12"/>
    <mergeCell ref="L12:O12"/>
    <mergeCell ref="P12:S12"/>
    <mergeCell ref="AO11:AR11"/>
    <mergeCell ref="D11:G11"/>
    <mergeCell ref="H11:K11"/>
    <mergeCell ref="L11:O11"/>
    <mergeCell ref="P11:S11"/>
    <mergeCell ref="T12:U12"/>
    <mergeCell ref="T11:U11"/>
    <mergeCell ref="V12:W12"/>
    <mergeCell ref="X12:AC12"/>
    <mergeCell ref="AD12:AH12"/>
    <mergeCell ref="AI12:AK12"/>
    <mergeCell ref="AL12:AN12"/>
    <mergeCell ref="V11:W11"/>
    <mergeCell ref="AD11:AH11"/>
    <mergeCell ref="AI11:AK11"/>
    <mergeCell ref="AL11:AN11"/>
    <mergeCell ref="AD9:AH9"/>
    <mergeCell ref="AI9:AK9"/>
    <mergeCell ref="AL9:AN9"/>
    <mergeCell ref="AO10:AR10"/>
    <mergeCell ref="D10:G10"/>
    <mergeCell ref="H10:K10"/>
    <mergeCell ref="L10:O10"/>
    <mergeCell ref="P10:S10"/>
    <mergeCell ref="T10:U10"/>
    <mergeCell ref="V10:W10"/>
    <mergeCell ref="X10:AC10"/>
    <mergeCell ref="AD10:AH10"/>
    <mergeCell ref="AI10:AK10"/>
    <mergeCell ref="AL10:AN10"/>
    <mergeCell ref="V9:W9"/>
    <mergeCell ref="X9:AC9"/>
    <mergeCell ref="B6:B8"/>
    <mergeCell ref="AO6:AR8"/>
    <mergeCell ref="D6:K6"/>
    <mergeCell ref="L6:S6"/>
    <mergeCell ref="T6:U8"/>
    <mergeCell ref="V6:W8"/>
    <mergeCell ref="X6:AC8"/>
    <mergeCell ref="AD6:AH8"/>
    <mergeCell ref="AI6:AK8"/>
    <mergeCell ref="AL6:AN8"/>
    <mergeCell ref="D7:G8"/>
    <mergeCell ref="H7:K8"/>
    <mergeCell ref="L7:O8"/>
    <mergeCell ref="P7:S8"/>
  </mergeCells>
  <phoneticPr fontId="2"/>
  <conditionalFormatting sqref="D10:G19">
    <cfRule type="expression" dxfId="86" priority="36">
      <formula>D10&lt;&gt;""</formula>
    </cfRule>
    <cfRule type="expression" dxfId="85" priority="37">
      <formula>H10&lt;&gt;""</formula>
    </cfRule>
  </conditionalFormatting>
  <conditionalFormatting sqref="H10:K19">
    <cfRule type="expression" dxfId="84" priority="30">
      <formula>H10&lt;&gt;""</formula>
    </cfRule>
    <cfRule type="expression" dxfId="83" priority="31">
      <formula>D10&lt;&gt;""</formula>
    </cfRule>
  </conditionalFormatting>
  <conditionalFormatting sqref="L10:O19">
    <cfRule type="expression" dxfId="82" priority="28">
      <formula>L10&lt;&gt;""</formula>
    </cfRule>
    <cfRule type="expression" dxfId="81" priority="29">
      <formula>D10&lt;&gt;""</formula>
    </cfRule>
  </conditionalFormatting>
  <conditionalFormatting sqref="P10:S19">
    <cfRule type="expression" dxfId="80" priority="25">
      <formula>L10&lt;&gt;""</formula>
    </cfRule>
    <cfRule type="expression" dxfId="79" priority="26">
      <formula>D10&lt;&gt;""</formula>
    </cfRule>
  </conditionalFormatting>
  <conditionalFormatting sqref="AD10:AH19">
    <cfRule type="expression" dxfId="78" priority="23">
      <formula>AD10&lt;&gt;""</formula>
    </cfRule>
    <cfRule type="expression" dxfId="77" priority="24">
      <formula>D10&lt;&gt;""</formula>
    </cfRule>
  </conditionalFormatting>
  <conditionalFormatting sqref="AI10:AK19">
    <cfRule type="expression" dxfId="76" priority="21">
      <formula>AI10&lt;&gt;""</formula>
    </cfRule>
    <cfRule type="expression" dxfId="75" priority="22">
      <formula>D10&lt;&gt;""</formula>
    </cfRule>
  </conditionalFormatting>
  <conditionalFormatting sqref="AL10:AN19">
    <cfRule type="expression" dxfId="74" priority="19">
      <formula>AL10&lt;&gt;""</formula>
    </cfRule>
    <cfRule type="expression" dxfId="73" priority="20">
      <formula>D10&lt;&gt;""</formula>
    </cfRule>
  </conditionalFormatting>
  <conditionalFormatting sqref="D20:G25">
    <cfRule type="expression" dxfId="72" priority="17">
      <formula>D20&lt;&gt;""</formula>
    </cfRule>
    <cfRule type="expression" dxfId="71" priority="18">
      <formula>H20&lt;&gt;""</formula>
    </cfRule>
  </conditionalFormatting>
  <conditionalFormatting sqref="H20:K25">
    <cfRule type="expression" dxfId="70" priority="13">
      <formula>H20&lt;&gt;""</formula>
    </cfRule>
    <cfRule type="expression" dxfId="69" priority="14">
      <formula>D20&lt;&gt;""</formula>
    </cfRule>
  </conditionalFormatting>
  <conditionalFormatting sqref="L20:O25">
    <cfRule type="expression" dxfId="68" priority="11">
      <formula>L20&lt;&gt;""</formula>
    </cfRule>
    <cfRule type="expression" dxfId="67" priority="12">
      <formula>D20&lt;&gt;""</formula>
    </cfRule>
  </conditionalFormatting>
  <conditionalFormatting sqref="P20:S25">
    <cfRule type="expression" dxfId="66" priority="9">
      <formula>L20&lt;&gt;""</formula>
    </cfRule>
    <cfRule type="expression" dxfId="65" priority="10">
      <formula>D20&lt;&gt;""</formula>
    </cfRule>
  </conditionalFormatting>
  <conditionalFormatting sqref="AD20:AH25">
    <cfRule type="expression" dxfId="64" priority="7">
      <formula>AD20&lt;&gt;""</formula>
    </cfRule>
    <cfRule type="expression" dxfId="63" priority="8">
      <formula>D20&lt;&gt;""</formula>
    </cfRule>
  </conditionalFormatting>
  <conditionalFormatting sqref="AI20:AK25">
    <cfRule type="expression" dxfId="62" priority="5">
      <formula>AI20&lt;&gt;""</formula>
    </cfRule>
    <cfRule type="expression" dxfId="61" priority="6">
      <formula>D20&lt;&gt;""</formula>
    </cfRule>
  </conditionalFormatting>
  <conditionalFormatting sqref="AL20:AN25">
    <cfRule type="expression" dxfId="60" priority="3">
      <formula>AL20&lt;&gt;""</formula>
    </cfRule>
    <cfRule type="expression" dxfId="59" priority="4">
      <formula>D20&lt;&gt;""</formula>
    </cfRule>
  </conditionalFormatting>
  <conditionalFormatting sqref="X10:AC25">
    <cfRule type="expression" dxfId="58" priority="1">
      <formula>X10&lt;&gt;""</formula>
    </cfRule>
    <cfRule type="expression" dxfId="57" priority="2">
      <formula>D10&lt;&gt;""</formula>
    </cfRule>
  </conditionalFormatting>
  <dataValidations count="6">
    <dataValidation type="list" allowBlank="1" showInputMessage="1" showErrorMessage="1" sqref="AT10:AT25" xr:uid="{00000000-0002-0000-0300-000000000000}">
      <formula1>"(保),(外)"</formula1>
    </dataValidation>
    <dataValidation type="list" allowBlank="1" showInputMessage="1" showErrorMessage="1" sqref="V9:W9" xr:uid="{00000000-0002-0000-0300-000001000000}">
      <formula1>"初段,無"</formula1>
    </dataValidation>
    <dataValidation type="list" allowBlank="1" showInputMessage="1" showErrorMessage="1" sqref="AV9:AV25" xr:uid="{00000000-0002-0000-0300-000002000000}">
      <formula1>"外字あり"</formula1>
    </dataValidation>
    <dataValidation type="list" allowBlank="1" showInputMessage="1" showErrorMessage="1" sqref="V10:W25" xr:uid="{00000000-0002-0000-0300-000003000000}">
      <formula1>"初段,無,１"</formula1>
    </dataValidation>
    <dataValidation type="date" allowBlank="1" showInputMessage="1" showErrorMessage="1" errorTitle="もう一度入力してください" error="生年月日に誤りがあります。もう一度入力をしてください。" sqref="X9:AC9" xr:uid="{00000000-0002-0000-0300-000004000000}">
      <formula1>BB1</formula1>
      <formula2>BB2</formula2>
    </dataValidation>
    <dataValidation type="date" showDropDown="1" showInputMessage="1" showErrorMessage="1" prompt="西暦で、入力してください。_x000a_表示は、和暦となります。_x000a_申込書は、西暦で表示されます。" sqref="X10:AC25" xr:uid="{00000000-0002-0000-0300-000005000000}">
      <formula1>$BB$1</formula1>
      <formula2>$BB$2</formula2>
    </dataValidation>
  </dataValidations>
  <hyperlinks>
    <hyperlink ref="D1" location="Top!A1" display="Topへ戻る" xr:uid="{00000000-0004-0000-0300-000000000000}"/>
  </hyperlinks>
  <pageMargins left="0.7" right="0.7" top="0.75" bottom="0.75" header="0.3" footer="0.3"/>
  <pageSetup paperSize="8" scale="93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B1:BD32"/>
  <sheetViews>
    <sheetView showGridLines="0" showRowColHeaders="0" showZeros="0" zoomScale="70" zoomScaleNormal="70" zoomScaleSheetLayoutView="70" workbookViewId="0">
      <selection activeCell="D1" sqref="D1:J1"/>
    </sheetView>
  </sheetViews>
  <sheetFormatPr defaultColWidth="9" defaultRowHeight="13.5"/>
  <cols>
    <col min="1" max="1" width="2.625" style="494" customWidth="1"/>
    <col min="2" max="2" width="6.125" style="494" customWidth="1"/>
    <col min="3" max="14" width="2.625" style="494" customWidth="1"/>
    <col min="15" max="15" width="6.125" style="494" customWidth="1"/>
    <col min="16" max="70" width="2.625" style="494" customWidth="1"/>
    <col min="71" max="16384" width="9" style="494"/>
  </cols>
  <sheetData>
    <row r="1" spans="2:56" ht="30.75" customHeight="1">
      <c r="D1" s="844" t="s">
        <v>103</v>
      </c>
      <c r="E1" s="845"/>
      <c r="F1" s="845"/>
      <c r="G1" s="845"/>
      <c r="H1" s="845"/>
      <c r="I1" s="845"/>
      <c r="J1" s="846"/>
    </row>
    <row r="2" spans="2:56" ht="6" customHeight="1" thickBot="1">
      <c r="D2" s="495"/>
      <c r="E2" s="495"/>
      <c r="F2" s="495"/>
      <c r="G2" s="495"/>
      <c r="H2" s="495"/>
      <c r="I2" s="495"/>
      <c r="J2" s="495"/>
    </row>
    <row r="3" spans="2:56" ht="102" customHeight="1" thickTop="1" thickBot="1">
      <c r="B3" s="848" t="s">
        <v>438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9"/>
      <c r="AT3" s="849"/>
      <c r="AU3" s="849"/>
      <c r="AV3" s="849"/>
      <c r="AW3" s="849"/>
      <c r="AX3" s="849"/>
      <c r="AY3" s="849"/>
      <c r="AZ3" s="849"/>
      <c r="BA3" s="849"/>
      <c r="BB3" s="849"/>
      <c r="BC3" s="850"/>
    </row>
    <row r="4" spans="2:56" ht="9" customHeight="1" thickTop="1"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</row>
    <row r="5" spans="2:56" ht="30.75" customHeight="1">
      <c r="B5" s="847" t="s">
        <v>439</v>
      </c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7"/>
    </row>
    <row r="6" spans="2:56">
      <c r="J6" s="494" t="s">
        <v>440</v>
      </c>
    </row>
    <row r="7" spans="2:56" ht="9" customHeight="1"/>
    <row r="8" spans="2:56" ht="28.15" customHeight="1">
      <c r="B8" s="508" t="s">
        <v>127</v>
      </c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8" t="s">
        <v>128</v>
      </c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9"/>
    </row>
    <row r="9" spans="2:56" ht="22.5" customHeight="1">
      <c r="B9" s="500">
        <v>1</v>
      </c>
      <c r="C9" s="843">
        <f>②男入力!D10</f>
        <v>0</v>
      </c>
      <c r="D9" s="843"/>
      <c r="E9" s="843"/>
      <c r="F9" s="843"/>
      <c r="G9" s="843">
        <f>②男入力!H10</f>
        <v>0</v>
      </c>
      <c r="H9" s="843"/>
      <c r="I9" s="843"/>
      <c r="J9" s="843"/>
      <c r="K9" s="498"/>
      <c r="L9" s="498"/>
      <c r="M9" s="498"/>
      <c r="N9" s="498"/>
      <c r="O9" s="500">
        <v>1</v>
      </c>
      <c r="P9" s="843">
        <f>③女入力!D10</f>
        <v>0</v>
      </c>
      <c r="Q9" s="843"/>
      <c r="R9" s="843"/>
      <c r="S9" s="843"/>
      <c r="T9" s="843">
        <f>③女入力!H10</f>
        <v>0</v>
      </c>
      <c r="U9" s="843"/>
      <c r="V9" s="843"/>
      <c r="W9" s="843"/>
      <c r="X9" s="498"/>
      <c r="Y9" s="498"/>
    </row>
    <row r="10" spans="2:56" ht="22.5" customHeight="1">
      <c r="B10" s="500">
        <v>2</v>
      </c>
      <c r="C10" s="843">
        <f>②男入力!D11</f>
        <v>0</v>
      </c>
      <c r="D10" s="843"/>
      <c r="E10" s="843"/>
      <c r="F10" s="843"/>
      <c r="G10" s="843">
        <f>②男入力!H11</f>
        <v>0</v>
      </c>
      <c r="H10" s="843"/>
      <c r="I10" s="843"/>
      <c r="J10" s="843"/>
      <c r="K10" s="498"/>
      <c r="L10" s="498"/>
      <c r="M10" s="498"/>
      <c r="N10" s="498"/>
      <c r="O10" s="500">
        <v>2</v>
      </c>
      <c r="P10" s="843">
        <f>③女入力!D11</f>
        <v>0</v>
      </c>
      <c r="Q10" s="843"/>
      <c r="R10" s="843"/>
      <c r="S10" s="843"/>
      <c r="T10" s="843">
        <f>③女入力!H11</f>
        <v>0</v>
      </c>
      <c r="U10" s="843"/>
      <c r="V10" s="843"/>
      <c r="W10" s="843"/>
      <c r="X10" s="498"/>
      <c r="Y10" s="498"/>
      <c r="Z10" s="499"/>
    </row>
    <row r="11" spans="2:56" ht="22.5" customHeight="1">
      <c r="B11" s="500">
        <v>3</v>
      </c>
      <c r="C11" s="843">
        <f>②男入力!D12</f>
        <v>0</v>
      </c>
      <c r="D11" s="843"/>
      <c r="E11" s="843"/>
      <c r="F11" s="843"/>
      <c r="G11" s="843">
        <f>②男入力!H12</f>
        <v>0</v>
      </c>
      <c r="H11" s="843"/>
      <c r="I11" s="843"/>
      <c r="J11" s="843"/>
      <c r="K11" s="498"/>
      <c r="L11" s="498"/>
      <c r="M11" s="498"/>
      <c r="N11" s="498"/>
      <c r="O11" s="500">
        <v>3</v>
      </c>
      <c r="P11" s="843">
        <f>③女入力!D12</f>
        <v>0</v>
      </c>
      <c r="Q11" s="843"/>
      <c r="R11" s="843"/>
      <c r="S11" s="843"/>
      <c r="T11" s="843">
        <f>③女入力!H12</f>
        <v>0</v>
      </c>
      <c r="U11" s="843"/>
      <c r="V11" s="843"/>
      <c r="W11" s="843"/>
      <c r="X11" s="498"/>
      <c r="Y11" s="498"/>
      <c r="Z11" s="499"/>
    </row>
    <row r="12" spans="2:56" ht="22.5" customHeight="1">
      <c r="B12" s="500">
        <v>4</v>
      </c>
      <c r="C12" s="843">
        <f>②男入力!D13</f>
        <v>0</v>
      </c>
      <c r="D12" s="843"/>
      <c r="E12" s="843"/>
      <c r="F12" s="843"/>
      <c r="G12" s="843">
        <f>②男入力!H13</f>
        <v>0</v>
      </c>
      <c r="H12" s="843"/>
      <c r="I12" s="843"/>
      <c r="J12" s="843"/>
      <c r="K12" s="498"/>
      <c r="L12" s="498"/>
      <c r="M12" s="498"/>
      <c r="N12" s="498"/>
      <c r="O12" s="500">
        <v>4</v>
      </c>
      <c r="P12" s="843">
        <f>③女入力!D13</f>
        <v>0</v>
      </c>
      <c r="Q12" s="843"/>
      <c r="R12" s="843"/>
      <c r="S12" s="843"/>
      <c r="T12" s="843">
        <f>③女入力!H13</f>
        <v>0</v>
      </c>
      <c r="U12" s="843"/>
      <c r="V12" s="843"/>
      <c r="W12" s="843"/>
      <c r="X12" s="498"/>
      <c r="Y12" s="498"/>
      <c r="Z12" s="499"/>
    </row>
    <row r="13" spans="2:56" ht="22.5" customHeight="1">
      <c r="B13" s="500">
        <v>5</v>
      </c>
      <c r="C13" s="843">
        <f>②男入力!D14</f>
        <v>0</v>
      </c>
      <c r="D13" s="843"/>
      <c r="E13" s="843"/>
      <c r="F13" s="843"/>
      <c r="G13" s="843">
        <f>②男入力!H14</f>
        <v>0</v>
      </c>
      <c r="H13" s="843"/>
      <c r="I13" s="843"/>
      <c r="J13" s="843"/>
      <c r="K13" s="498"/>
      <c r="L13" s="498"/>
      <c r="M13" s="498"/>
      <c r="N13" s="498"/>
      <c r="O13" s="500">
        <v>5</v>
      </c>
      <c r="P13" s="843">
        <f>③女入力!D14</f>
        <v>0</v>
      </c>
      <c r="Q13" s="843"/>
      <c r="R13" s="843"/>
      <c r="S13" s="843"/>
      <c r="T13" s="843">
        <f>③女入力!H14</f>
        <v>0</v>
      </c>
      <c r="U13" s="843"/>
      <c r="V13" s="843"/>
      <c r="W13" s="843"/>
      <c r="X13" s="498"/>
      <c r="Y13" s="498"/>
      <c r="Z13" s="499"/>
    </row>
    <row r="14" spans="2:56" ht="22.5" customHeight="1">
      <c r="B14" s="500">
        <v>6</v>
      </c>
      <c r="C14" s="843">
        <f>②男入力!D15</f>
        <v>0</v>
      </c>
      <c r="D14" s="843"/>
      <c r="E14" s="843"/>
      <c r="F14" s="843"/>
      <c r="G14" s="843">
        <f>②男入力!H15</f>
        <v>0</v>
      </c>
      <c r="H14" s="843"/>
      <c r="I14" s="843"/>
      <c r="J14" s="843"/>
      <c r="K14" s="498"/>
      <c r="L14" s="498"/>
      <c r="M14" s="498"/>
      <c r="N14" s="498"/>
      <c r="O14" s="500">
        <v>6</v>
      </c>
      <c r="P14" s="843">
        <f>③女入力!D15</f>
        <v>0</v>
      </c>
      <c r="Q14" s="843"/>
      <c r="R14" s="843"/>
      <c r="S14" s="843"/>
      <c r="T14" s="843">
        <f>③女入力!H15</f>
        <v>0</v>
      </c>
      <c r="U14" s="843"/>
      <c r="V14" s="843"/>
      <c r="W14" s="843"/>
      <c r="X14" s="498"/>
      <c r="Y14" s="498"/>
      <c r="Z14" s="499"/>
    </row>
    <row r="15" spans="2:56" ht="22.5" customHeight="1">
      <c r="B15" s="500">
        <v>7</v>
      </c>
      <c r="C15" s="843">
        <f>②男入力!D16</f>
        <v>0</v>
      </c>
      <c r="D15" s="843"/>
      <c r="E15" s="843"/>
      <c r="F15" s="843"/>
      <c r="G15" s="843">
        <f>②男入力!H16</f>
        <v>0</v>
      </c>
      <c r="H15" s="843"/>
      <c r="I15" s="843"/>
      <c r="J15" s="843"/>
      <c r="K15" s="498"/>
      <c r="L15" s="498"/>
      <c r="M15" s="498"/>
      <c r="N15" s="498"/>
      <c r="O15" s="500">
        <v>7</v>
      </c>
      <c r="P15" s="843">
        <f>③女入力!D16</f>
        <v>0</v>
      </c>
      <c r="Q15" s="843"/>
      <c r="R15" s="843"/>
      <c r="S15" s="843"/>
      <c r="T15" s="843">
        <f>③女入力!H16</f>
        <v>0</v>
      </c>
      <c r="U15" s="843"/>
      <c r="V15" s="843"/>
      <c r="W15" s="843"/>
      <c r="X15" s="498"/>
      <c r="Y15" s="498"/>
      <c r="Z15" s="499"/>
    </row>
    <row r="16" spans="2:56" ht="22.5" customHeight="1">
      <c r="B16" s="500">
        <v>8</v>
      </c>
      <c r="C16" s="843">
        <f>②男入力!D17</f>
        <v>0</v>
      </c>
      <c r="D16" s="843"/>
      <c r="E16" s="843"/>
      <c r="F16" s="843"/>
      <c r="G16" s="843">
        <f>②男入力!H17</f>
        <v>0</v>
      </c>
      <c r="H16" s="843"/>
      <c r="I16" s="843"/>
      <c r="J16" s="843"/>
      <c r="K16" s="498"/>
      <c r="L16" s="498"/>
      <c r="M16" s="498"/>
      <c r="N16" s="498"/>
      <c r="O16" s="500">
        <v>8</v>
      </c>
      <c r="P16" s="843">
        <f>③女入力!D17</f>
        <v>0</v>
      </c>
      <c r="Q16" s="843"/>
      <c r="R16" s="843"/>
      <c r="S16" s="843"/>
      <c r="T16" s="843">
        <f>③女入力!H17</f>
        <v>0</v>
      </c>
      <c r="U16" s="843"/>
      <c r="V16" s="843"/>
      <c r="W16" s="843"/>
      <c r="X16" s="498"/>
      <c r="Y16" s="498"/>
      <c r="Z16" s="499"/>
    </row>
    <row r="17" spans="2:26" ht="22.5" customHeight="1">
      <c r="B17" s="500">
        <v>9</v>
      </c>
      <c r="C17" s="843">
        <f>②男入力!D18</f>
        <v>0</v>
      </c>
      <c r="D17" s="843"/>
      <c r="E17" s="843"/>
      <c r="F17" s="843"/>
      <c r="G17" s="843">
        <f>②男入力!H18</f>
        <v>0</v>
      </c>
      <c r="H17" s="843"/>
      <c r="I17" s="843"/>
      <c r="J17" s="843"/>
      <c r="K17" s="498"/>
      <c r="L17" s="498"/>
      <c r="M17" s="498"/>
      <c r="N17" s="498"/>
      <c r="O17" s="500">
        <v>9</v>
      </c>
      <c r="P17" s="843">
        <f>③女入力!D18</f>
        <v>0</v>
      </c>
      <c r="Q17" s="843"/>
      <c r="R17" s="843"/>
      <c r="S17" s="843"/>
      <c r="T17" s="843">
        <f>③女入力!H18</f>
        <v>0</v>
      </c>
      <c r="U17" s="843"/>
      <c r="V17" s="843"/>
      <c r="W17" s="843"/>
      <c r="X17" s="498"/>
      <c r="Y17" s="498"/>
      <c r="Z17" s="499"/>
    </row>
    <row r="18" spans="2:26" ht="22.5" customHeight="1">
      <c r="B18" s="500">
        <v>10</v>
      </c>
      <c r="C18" s="843">
        <f>②男入力!D19</f>
        <v>0</v>
      </c>
      <c r="D18" s="843"/>
      <c r="E18" s="843"/>
      <c r="F18" s="843"/>
      <c r="G18" s="843">
        <f>②男入力!H19</f>
        <v>0</v>
      </c>
      <c r="H18" s="843"/>
      <c r="I18" s="843"/>
      <c r="J18" s="843"/>
      <c r="K18" s="498"/>
      <c r="L18" s="498"/>
      <c r="M18" s="498"/>
      <c r="N18" s="498"/>
      <c r="O18" s="500">
        <v>10</v>
      </c>
      <c r="P18" s="843">
        <f>③女入力!D19</f>
        <v>0</v>
      </c>
      <c r="Q18" s="843"/>
      <c r="R18" s="843"/>
      <c r="S18" s="843"/>
      <c r="T18" s="843">
        <f>③女入力!H19</f>
        <v>0</v>
      </c>
      <c r="U18" s="843"/>
      <c r="V18" s="843"/>
      <c r="W18" s="843"/>
      <c r="X18" s="498"/>
      <c r="Y18" s="498"/>
      <c r="Z18" s="499"/>
    </row>
    <row r="19" spans="2:26" ht="22.5" customHeight="1">
      <c r="B19" s="500">
        <v>11</v>
      </c>
      <c r="C19" s="843">
        <f>②男入力!D20</f>
        <v>0</v>
      </c>
      <c r="D19" s="843"/>
      <c r="E19" s="843"/>
      <c r="F19" s="843"/>
      <c r="G19" s="843">
        <f>②男入力!H20</f>
        <v>0</v>
      </c>
      <c r="H19" s="843"/>
      <c r="I19" s="843"/>
      <c r="J19" s="843"/>
      <c r="K19" s="498"/>
      <c r="L19" s="498"/>
      <c r="M19" s="498"/>
      <c r="N19" s="498"/>
      <c r="O19" s="500">
        <v>11</v>
      </c>
      <c r="P19" s="843">
        <f>③女入力!D20</f>
        <v>0</v>
      </c>
      <c r="Q19" s="843"/>
      <c r="R19" s="843"/>
      <c r="S19" s="843"/>
      <c r="T19" s="843">
        <f>③女入力!H20</f>
        <v>0</v>
      </c>
      <c r="U19" s="843"/>
      <c r="V19" s="843"/>
      <c r="W19" s="843"/>
      <c r="X19" s="498"/>
      <c r="Y19" s="498"/>
      <c r="Z19" s="499"/>
    </row>
    <row r="20" spans="2:26" ht="22.5" customHeight="1">
      <c r="B20" s="500">
        <v>12</v>
      </c>
      <c r="C20" s="843">
        <f>②男入力!D21</f>
        <v>0</v>
      </c>
      <c r="D20" s="843"/>
      <c r="E20" s="843"/>
      <c r="F20" s="843"/>
      <c r="G20" s="843">
        <f>②男入力!H21</f>
        <v>0</v>
      </c>
      <c r="H20" s="843"/>
      <c r="I20" s="843"/>
      <c r="J20" s="843"/>
      <c r="K20" s="498"/>
      <c r="L20" s="498"/>
      <c r="M20" s="498"/>
      <c r="N20" s="498"/>
      <c r="O20" s="500">
        <v>12</v>
      </c>
      <c r="P20" s="843">
        <f>③女入力!D21</f>
        <v>0</v>
      </c>
      <c r="Q20" s="843"/>
      <c r="R20" s="843"/>
      <c r="S20" s="843"/>
      <c r="T20" s="843">
        <f>③女入力!H21</f>
        <v>0</v>
      </c>
      <c r="U20" s="843"/>
      <c r="V20" s="843"/>
      <c r="W20" s="843"/>
      <c r="X20" s="498"/>
      <c r="Y20" s="498"/>
      <c r="Z20" s="499"/>
    </row>
    <row r="21" spans="2:26" ht="22.5" customHeight="1">
      <c r="B21" s="500">
        <v>13</v>
      </c>
      <c r="C21" s="843">
        <f>②男入力!D22</f>
        <v>0</v>
      </c>
      <c r="D21" s="843"/>
      <c r="E21" s="843"/>
      <c r="F21" s="843"/>
      <c r="G21" s="843">
        <f>②男入力!H22</f>
        <v>0</v>
      </c>
      <c r="H21" s="843"/>
      <c r="I21" s="843"/>
      <c r="J21" s="843"/>
      <c r="K21" s="498"/>
      <c r="L21" s="498"/>
      <c r="M21" s="498"/>
      <c r="N21" s="498"/>
      <c r="O21" s="505">
        <v>13</v>
      </c>
      <c r="P21" s="843">
        <f>③女入力!D22</f>
        <v>0</v>
      </c>
      <c r="Q21" s="843"/>
      <c r="R21" s="843"/>
      <c r="S21" s="843"/>
      <c r="T21" s="843">
        <f>③女入力!H22</f>
        <v>0</v>
      </c>
      <c r="U21" s="843"/>
      <c r="V21" s="843"/>
      <c r="W21" s="843"/>
      <c r="X21" s="498"/>
      <c r="Y21" s="498"/>
      <c r="Z21" s="499"/>
    </row>
    <row r="22" spans="2:26" ht="21">
      <c r="B22" s="500">
        <v>14</v>
      </c>
      <c r="C22" s="843">
        <f>②男入力!D23</f>
        <v>0</v>
      </c>
      <c r="D22" s="843"/>
      <c r="E22" s="843"/>
      <c r="F22" s="843"/>
      <c r="G22" s="843">
        <f>②男入力!H23</f>
        <v>0</v>
      </c>
      <c r="H22" s="843"/>
      <c r="I22" s="843"/>
      <c r="J22" s="843"/>
      <c r="K22" s="498"/>
      <c r="L22" s="498"/>
      <c r="M22" s="498"/>
      <c r="N22" s="498"/>
      <c r="O22" s="505">
        <v>14</v>
      </c>
      <c r="P22" s="843">
        <f>③女入力!D23</f>
        <v>0</v>
      </c>
      <c r="Q22" s="843"/>
      <c r="R22" s="843"/>
      <c r="S22" s="843"/>
      <c r="T22" s="843">
        <f>③女入力!H23</f>
        <v>0</v>
      </c>
      <c r="U22" s="843"/>
      <c r="V22" s="843"/>
      <c r="W22" s="843"/>
      <c r="X22" s="498"/>
      <c r="Y22" s="498"/>
    </row>
    <row r="23" spans="2:26" ht="21">
      <c r="B23" s="500">
        <v>15</v>
      </c>
      <c r="C23" s="843">
        <f>②男入力!D24</f>
        <v>0</v>
      </c>
      <c r="D23" s="843"/>
      <c r="E23" s="843"/>
      <c r="F23" s="843"/>
      <c r="G23" s="843">
        <f>②男入力!H24</f>
        <v>0</v>
      </c>
      <c r="H23" s="843"/>
      <c r="I23" s="843"/>
      <c r="J23" s="843"/>
      <c r="K23" s="498"/>
      <c r="L23" s="498"/>
      <c r="M23" s="498"/>
      <c r="N23" s="498"/>
      <c r="O23" s="505">
        <v>15</v>
      </c>
      <c r="P23" s="843">
        <f>③女入力!D24</f>
        <v>0</v>
      </c>
      <c r="Q23" s="843"/>
      <c r="R23" s="843"/>
      <c r="S23" s="843"/>
      <c r="T23" s="843">
        <f>③女入力!H24</f>
        <v>0</v>
      </c>
      <c r="U23" s="843"/>
      <c r="V23" s="843"/>
      <c r="W23" s="843"/>
      <c r="X23" s="498"/>
      <c r="Y23" s="498"/>
    </row>
    <row r="24" spans="2:26" ht="21">
      <c r="B24" s="500">
        <v>16</v>
      </c>
      <c r="C24" s="843">
        <f>②男入力!D25</f>
        <v>0</v>
      </c>
      <c r="D24" s="843"/>
      <c r="E24" s="843"/>
      <c r="F24" s="843"/>
      <c r="G24" s="843">
        <f>②男入力!H25</f>
        <v>0</v>
      </c>
      <c r="H24" s="843"/>
      <c r="I24" s="843"/>
      <c r="J24" s="843"/>
      <c r="K24" s="498"/>
      <c r="L24" s="498"/>
      <c r="M24" s="498"/>
      <c r="N24" s="498"/>
      <c r="O24" s="501">
        <v>16</v>
      </c>
      <c r="P24" s="851">
        <f>③女入力!D25</f>
        <v>0</v>
      </c>
      <c r="Q24" s="851"/>
      <c r="R24" s="851"/>
      <c r="S24" s="851"/>
      <c r="T24" s="851">
        <f>③女入力!H25</f>
        <v>0</v>
      </c>
      <c r="U24" s="851"/>
      <c r="V24" s="851"/>
      <c r="W24" s="851"/>
      <c r="X24" s="498"/>
      <c r="Y24" s="498"/>
    </row>
    <row r="25" spans="2:26" ht="21">
      <c r="B25" s="500">
        <v>17</v>
      </c>
      <c r="C25" s="843">
        <f>②男入力!D26</f>
        <v>0</v>
      </c>
      <c r="D25" s="843"/>
      <c r="E25" s="843"/>
      <c r="F25" s="843"/>
      <c r="G25" s="843">
        <f>②男入力!H26</f>
        <v>0</v>
      </c>
      <c r="H25" s="843"/>
      <c r="I25" s="843"/>
      <c r="J25" s="843"/>
    </row>
    <row r="26" spans="2:26" ht="21">
      <c r="B26" s="500">
        <v>18</v>
      </c>
      <c r="C26" s="843">
        <f>②男入力!D27</f>
        <v>0</v>
      </c>
      <c r="D26" s="843"/>
      <c r="E26" s="843"/>
      <c r="F26" s="843"/>
      <c r="G26" s="843">
        <f>②男入力!H27</f>
        <v>0</v>
      </c>
      <c r="H26" s="843"/>
      <c r="I26" s="843"/>
      <c r="J26" s="843"/>
    </row>
    <row r="27" spans="2:26" ht="21">
      <c r="B27" s="500">
        <v>19</v>
      </c>
      <c r="C27" s="843">
        <f>②男入力!D28</f>
        <v>0</v>
      </c>
      <c r="D27" s="843"/>
      <c r="E27" s="843"/>
      <c r="F27" s="843"/>
      <c r="G27" s="843">
        <f>②男入力!H28</f>
        <v>0</v>
      </c>
      <c r="H27" s="843"/>
      <c r="I27" s="843"/>
      <c r="J27" s="843"/>
    </row>
    <row r="28" spans="2:26" ht="21">
      <c r="B28" s="500">
        <v>20</v>
      </c>
      <c r="C28" s="843">
        <f>②男入力!D29</f>
        <v>0</v>
      </c>
      <c r="D28" s="843"/>
      <c r="E28" s="843"/>
      <c r="F28" s="843"/>
      <c r="G28" s="843">
        <f>②男入力!H29</f>
        <v>0</v>
      </c>
      <c r="H28" s="843"/>
      <c r="I28" s="843"/>
      <c r="J28" s="843"/>
    </row>
    <row r="29" spans="2:26" ht="21">
      <c r="B29" s="500">
        <v>21</v>
      </c>
      <c r="C29" s="843">
        <f>②男入力!D30</f>
        <v>0</v>
      </c>
      <c r="D29" s="843"/>
      <c r="E29" s="843"/>
      <c r="F29" s="843"/>
      <c r="G29" s="843">
        <f>②男入力!H30</f>
        <v>0</v>
      </c>
      <c r="H29" s="843"/>
      <c r="I29" s="843"/>
      <c r="J29" s="843"/>
    </row>
    <row r="30" spans="2:26" ht="21">
      <c r="B30" s="500">
        <v>22</v>
      </c>
      <c r="C30" s="843">
        <f>②男入力!D31</f>
        <v>0</v>
      </c>
      <c r="D30" s="843"/>
      <c r="E30" s="843"/>
      <c r="F30" s="843"/>
      <c r="G30" s="843">
        <f>②男入力!H31</f>
        <v>0</v>
      </c>
      <c r="H30" s="843"/>
      <c r="I30" s="843"/>
      <c r="J30" s="843"/>
    </row>
    <row r="31" spans="2:26" ht="21">
      <c r="B31" s="500">
        <v>23</v>
      </c>
      <c r="C31" s="843">
        <f>②男入力!D32</f>
        <v>0</v>
      </c>
      <c r="D31" s="843"/>
      <c r="E31" s="843"/>
      <c r="F31" s="843"/>
      <c r="G31" s="843">
        <f>②男入力!H32</f>
        <v>0</v>
      </c>
      <c r="H31" s="843"/>
      <c r="I31" s="843"/>
      <c r="J31" s="843"/>
    </row>
    <row r="32" spans="2:26" ht="21">
      <c r="B32" s="500">
        <v>24</v>
      </c>
      <c r="C32" s="843">
        <f>②男入力!D33</f>
        <v>0</v>
      </c>
      <c r="D32" s="843"/>
      <c r="E32" s="843"/>
      <c r="F32" s="843"/>
      <c r="G32" s="843">
        <f>②男入力!H33</f>
        <v>0</v>
      </c>
      <c r="H32" s="843"/>
      <c r="I32" s="843"/>
      <c r="J32" s="843"/>
    </row>
  </sheetData>
  <sheetProtection sheet="1" objects="1" scenarios="1"/>
  <customSheetViews>
    <customSheetView guid="{5D963F3A-B207-4215-A36A-BBA0BD90DFE4}" showGridLines="0">
      <selection activeCell="T1" sqref="T1"/>
      <pageMargins left="0.39370078740157483" right="0.35433070866141736" top="0.31496062992125984" bottom="0.31496062992125984" header="0.23622047244094491" footer="0.19685039370078741"/>
      <printOptions horizontalCentered="1" verticalCentered="1"/>
      <pageSetup paperSize="9" scale="74" orientation="landscape" horizontalDpi="4294967293" r:id="rId1"/>
      <headerFooter alignWithMargins="0"/>
    </customSheetView>
  </customSheetViews>
  <mergeCells count="83">
    <mergeCell ref="P23:S23"/>
    <mergeCell ref="T23:W23"/>
    <mergeCell ref="P24:S24"/>
    <mergeCell ref="T24:W24"/>
    <mergeCell ref="C30:F30"/>
    <mergeCell ref="G30:J30"/>
    <mergeCell ref="C24:F24"/>
    <mergeCell ref="G24:J24"/>
    <mergeCell ref="C25:F25"/>
    <mergeCell ref="G25:J25"/>
    <mergeCell ref="C26:F26"/>
    <mergeCell ref="G26:J26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11:F11"/>
    <mergeCell ref="G11:J11"/>
    <mergeCell ref="C12:F12"/>
    <mergeCell ref="G12:J12"/>
    <mergeCell ref="D1:J1"/>
    <mergeCell ref="B5:Y5"/>
    <mergeCell ref="B3:BC3"/>
    <mergeCell ref="C9:F9"/>
    <mergeCell ref="G9:J9"/>
    <mergeCell ref="P9:S9"/>
    <mergeCell ref="T9:W9"/>
    <mergeCell ref="C10:F10"/>
    <mergeCell ref="G10:J10"/>
    <mergeCell ref="P10:S10"/>
    <mergeCell ref="T10:W10"/>
    <mergeCell ref="P11:S11"/>
    <mergeCell ref="C16:F16"/>
    <mergeCell ref="G16:J16"/>
    <mergeCell ref="C17:F17"/>
    <mergeCell ref="G17:J17"/>
    <mergeCell ref="C18:F18"/>
    <mergeCell ref="G18:J18"/>
    <mergeCell ref="C13:F13"/>
    <mergeCell ref="G13:J13"/>
    <mergeCell ref="C14:F14"/>
    <mergeCell ref="G14:J14"/>
    <mergeCell ref="C15:F15"/>
    <mergeCell ref="G15:J15"/>
    <mergeCell ref="T20:W20"/>
    <mergeCell ref="C23:F23"/>
    <mergeCell ref="G23:J23"/>
    <mergeCell ref="P20:S20"/>
    <mergeCell ref="C19:F19"/>
    <mergeCell ref="G19:J19"/>
    <mergeCell ref="C20:F20"/>
    <mergeCell ref="G20:J20"/>
    <mergeCell ref="C21:F21"/>
    <mergeCell ref="G21:J21"/>
    <mergeCell ref="C22:F22"/>
    <mergeCell ref="G22:J22"/>
    <mergeCell ref="P21:S21"/>
    <mergeCell ref="T21:W21"/>
    <mergeCell ref="P22:S22"/>
    <mergeCell ref="T22:W22"/>
    <mergeCell ref="P17:S17"/>
    <mergeCell ref="T17:W17"/>
    <mergeCell ref="P18:S18"/>
    <mergeCell ref="T18:W18"/>
    <mergeCell ref="P19:S19"/>
    <mergeCell ref="T19:W19"/>
    <mergeCell ref="P14:S14"/>
    <mergeCell ref="T14:W14"/>
    <mergeCell ref="P15:S15"/>
    <mergeCell ref="T15:W15"/>
    <mergeCell ref="P16:S16"/>
    <mergeCell ref="T16:W16"/>
    <mergeCell ref="T11:W11"/>
    <mergeCell ref="P12:S12"/>
    <mergeCell ref="T12:W12"/>
    <mergeCell ref="P13:S13"/>
    <mergeCell ref="T13:W13"/>
  </mergeCells>
  <phoneticPr fontId="2"/>
  <hyperlinks>
    <hyperlink ref="D1" location="Top!A1" display="Topへ戻る" xr:uid="{00000000-0004-0000-0400-000000000000}"/>
  </hyperlinks>
  <printOptions horizontalCentered="1" verticalCentered="1"/>
  <pageMargins left="0.39370078740157483" right="0.35433070866141736" top="0.31496062992125984" bottom="0.31496062992125984" header="0.23622047244094491" footer="0.19685039370078741"/>
  <pageSetup paperSize="9" scale="74" orientation="landscape" horizont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B1:AL40"/>
  <sheetViews>
    <sheetView showGridLines="0" showRowColHeaders="0" showZeros="0" zoomScale="98" zoomScaleNormal="98" workbookViewId="0">
      <pane xSplit="2" ySplit="9" topLeftCell="C10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17" width="3.125" style="1" customWidth="1"/>
    <col min="18" max="20" width="2.625" style="1" customWidth="1"/>
    <col min="21" max="21" width="8.375" style="1" customWidth="1"/>
    <col min="22" max="22" width="6.5" style="1" customWidth="1"/>
    <col min="23" max="23" width="8.875" style="1" customWidth="1"/>
    <col min="24" max="25" width="9" style="1" customWidth="1"/>
    <col min="26" max="26" width="9" style="1" hidden="1" customWidth="1"/>
    <col min="27" max="27" width="2.875" style="1" customWidth="1"/>
    <col min="28" max="28" width="1.125" style="1" customWidth="1"/>
    <col min="29" max="29" width="11.5" style="1" customWidth="1"/>
    <col min="30" max="30" width="5.375" style="1" customWidth="1"/>
    <col min="31" max="31" width="11.875" style="1" hidden="1" customWidth="1"/>
    <col min="32" max="32" width="11.875" style="1" customWidth="1"/>
    <col min="33" max="35" width="9" style="1" customWidth="1"/>
    <col min="36" max="38" width="9" style="1" hidden="1" customWidth="1"/>
    <col min="39" max="39" width="9" style="1" customWidth="1"/>
    <col min="40" max="40" width="9" style="1"/>
    <col min="41" max="42" width="9" style="1" customWidth="1"/>
    <col min="43" max="16384" width="9" style="1"/>
  </cols>
  <sheetData>
    <row r="1" spans="2:38" ht="26.25" customHeight="1">
      <c r="D1" s="826" t="s">
        <v>103</v>
      </c>
      <c r="E1" s="827"/>
      <c r="F1" s="827"/>
      <c r="G1" s="827"/>
      <c r="H1" s="827"/>
      <c r="I1" s="828"/>
      <c r="Z1" s="88"/>
      <c r="AA1" s="852"/>
      <c r="AB1" s="852"/>
      <c r="AC1" s="852"/>
      <c r="AD1" s="852"/>
      <c r="AE1" s="852"/>
      <c r="AF1" s="88"/>
      <c r="AG1" s="852"/>
      <c r="AH1" s="852"/>
      <c r="AI1" s="88"/>
    </row>
    <row r="2" spans="2:38" ht="11.25" customHeight="1">
      <c r="M2" s="89"/>
      <c r="N2" s="90"/>
      <c r="O2" s="288" t="s">
        <v>114</v>
      </c>
      <c r="P2" s="288"/>
      <c r="Q2" s="288"/>
      <c r="R2" s="288"/>
      <c r="S2" s="288"/>
      <c r="T2" s="88"/>
      <c r="U2" s="299"/>
      <c r="V2" s="288" t="s">
        <v>115</v>
      </c>
      <c r="W2" s="288"/>
      <c r="X2" s="288"/>
      <c r="Y2" s="288"/>
      <c r="Z2" s="288"/>
      <c r="AA2" s="288"/>
    </row>
    <row r="3" spans="2:38" ht="32.25">
      <c r="C3" s="67" t="s">
        <v>116</v>
      </c>
      <c r="D3" s="3"/>
      <c r="E3" s="3"/>
      <c r="F3" s="3"/>
      <c r="G3" s="4"/>
      <c r="H3" s="63"/>
      <c r="I3" s="2"/>
      <c r="J3" s="2"/>
      <c r="K3" s="2"/>
      <c r="L3" s="2"/>
      <c r="M3" s="2"/>
      <c r="N3" s="2"/>
    </row>
    <row r="4" spans="2:38" ht="13.5" customHeight="1"/>
    <row r="5" spans="2:38" ht="18" thickBot="1">
      <c r="C5" s="853" t="s">
        <v>98</v>
      </c>
      <c r="D5" s="854"/>
      <c r="E5" s="854"/>
      <c r="F5" s="854"/>
      <c r="G5" s="854"/>
      <c r="H5" s="854"/>
      <c r="I5" s="854"/>
      <c r="J5" s="854"/>
      <c r="K5" s="855"/>
      <c r="L5" s="855"/>
      <c r="M5" s="855"/>
      <c r="N5" s="31"/>
      <c r="P5" s="159"/>
      <c r="Q5" s="159"/>
    </row>
    <row r="6" spans="2:38" ht="13.5" customHeight="1">
      <c r="B6" s="816" t="s">
        <v>50</v>
      </c>
      <c r="C6" s="822" t="s">
        <v>80</v>
      </c>
      <c r="D6" s="806"/>
      <c r="E6" s="806"/>
      <c r="F6" s="806"/>
      <c r="G6" s="806"/>
      <c r="H6" s="806"/>
      <c r="I6" s="806"/>
      <c r="J6" s="807"/>
      <c r="K6" s="571" t="s">
        <v>9</v>
      </c>
      <c r="L6" s="571"/>
      <c r="M6" s="571"/>
      <c r="N6" s="829" t="s">
        <v>83</v>
      </c>
      <c r="O6" s="801"/>
      <c r="P6" s="801"/>
      <c r="Q6" s="867"/>
    </row>
    <row r="7" spans="2:38" ht="14.25" customHeight="1">
      <c r="B7" s="817"/>
      <c r="C7" s="823" t="s">
        <v>10</v>
      </c>
      <c r="D7" s="778"/>
      <c r="E7" s="778"/>
      <c r="F7" s="778"/>
      <c r="G7" s="781" t="s">
        <v>11</v>
      </c>
      <c r="H7" s="778"/>
      <c r="I7" s="778"/>
      <c r="J7" s="782"/>
      <c r="K7" s="573"/>
      <c r="L7" s="573"/>
      <c r="M7" s="573"/>
      <c r="N7" s="803"/>
      <c r="O7" s="803"/>
      <c r="P7" s="803"/>
      <c r="Q7" s="868"/>
      <c r="U7" s="856" t="s">
        <v>94</v>
      </c>
      <c r="V7" s="856"/>
      <c r="W7" s="856"/>
      <c r="X7" s="856"/>
      <c r="Y7" s="856"/>
      <c r="Z7" s="163"/>
      <c r="AC7" s="856" t="s">
        <v>95</v>
      </c>
      <c r="AD7" s="856"/>
      <c r="AE7" s="856"/>
      <c r="AF7" s="856"/>
      <c r="AG7" s="856"/>
      <c r="AH7" s="856"/>
    </row>
    <row r="8" spans="2:38" ht="14.25" customHeight="1" thickBot="1">
      <c r="B8" s="818"/>
      <c r="C8" s="804"/>
      <c r="D8" s="780"/>
      <c r="E8" s="780"/>
      <c r="F8" s="780"/>
      <c r="G8" s="783"/>
      <c r="H8" s="780"/>
      <c r="I8" s="780"/>
      <c r="J8" s="784"/>
      <c r="K8" s="776"/>
      <c r="L8" s="776"/>
      <c r="M8" s="776"/>
      <c r="N8" s="780"/>
      <c r="O8" s="780"/>
      <c r="P8" s="780"/>
      <c r="Q8" s="869"/>
      <c r="U8" s="857"/>
      <c r="V8" s="857"/>
      <c r="W8" s="857"/>
      <c r="X8" s="857"/>
      <c r="Y8" s="857"/>
      <c r="Z8" s="164"/>
      <c r="AC8" s="857"/>
      <c r="AD8" s="857"/>
      <c r="AE8" s="857"/>
      <c r="AF8" s="857"/>
      <c r="AG8" s="857"/>
      <c r="AH8" s="857"/>
    </row>
    <row r="9" spans="2:38" ht="14.25" customHeight="1" thickBot="1">
      <c r="B9" s="57" t="s">
        <v>56</v>
      </c>
      <c r="C9" s="858" t="s">
        <v>451</v>
      </c>
      <c r="D9" s="859"/>
      <c r="E9" s="859"/>
      <c r="F9" s="860"/>
      <c r="G9" s="861" t="s">
        <v>15</v>
      </c>
      <c r="H9" s="859"/>
      <c r="I9" s="859"/>
      <c r="J9" s="862"/>
      <c r="K9" s="863">
        <v>93</v>
      </c>
      <c r="L9" s="864"/>
      <c r="M9" s="865"/>
      <c r="N9" s="814" t="s">
        <v>198</v>
      </c>
      <c r="O9" s="814"/>
      <c r="P9" s="814"/>
      <c r="Q9" s="866"/>
      <c r="U9" s="113" t="s">
        <v>4</v>
      </c>
      <c r="V9" s="114" t="s">
        <v>89</v>
      </c>
      <c r="W9" s="114" t="s">
        <v>96</v>
      </c>
      <c r="X9" s="114" t="s">
        <v>97</v>
      </c>
      <c r="Y9" s="118" t="s">
        <v>36</v>
      </c>
      <c r="Z9" s="195" t="s">
        <v>199</v>
      </c>
      <c r="AC9" s="117" t="s">
        <v>244</v>
      </c>
      <c r="AD9" s="114" t="s">
        <v>89</v>
      </c>
      <c r="AE9" s="183" t="s">
        <v>253</v>
      </c>
      <c r="AF9" s="114" t="s">
        <v>245</v>
      </c>
      <c r="AG9" s="114" t="s">
        <v>96</v>
      </c>
      <c r="AH9" s="114" t="s">
        <v>97</v>
      </c>
      <c r="AI9" s="298" t="s">
        <v>258</v>
      </c>
    </row>
    <row r="10" spans="2:38">
      <c r="B10" s="119">
        <v>1</v>
      </c>
      <c r="C10" s="870">
        <f>②男入力!D10</f>
        <v>0</v>
      </c>
      <c r="D10" s="603"/>
      <c r="E10" s="603"/>
      <c r="F10" s="871"/>
      <c r="G10" s="872">
        <f>②男入力!H10</f>
        <v>0</v>
      </c>
      <c r="H10" s="603"/>
      <c r="I10" s="603"/>
      <c r="J10" s="604"/>
      <c r="K10" s="873">
        <f>②男入力!AL10</f>
        <v>0</v>
      </c>
      <c r="L10" s="874"/>
      <c r="M10" s="875"/>
      <c r="N10" s="876" t="str">
        <f>②男入力!AO10</f>
        <v/>
      </c>
      <c r="O10" s="876"/>
      <c r="P10" s="876"/>
      <c r="Q10" s="877"/>
      <c r="R10" s="33"/>
      <c r="S10" s="33"/>
      <c r="T10" s="295" t="str">
        <f>IF(Y10&gt;=Y11,"○","×")</f>
        <v>○</v>
      </c>
      <c r="U10" s="123" t="s">
        <v>25</v>
      </c>
      <c r="V10" s="78"/>
      <c r="W10" s="289" t="str">
        <f>IF(V10=0,"",VLOOKUP(V10,$B$10:$M$30,2))</f>
        <v/>
      </c>
      <c r="X10" s="289" t="str">
        <f>IF(V10=0,"",VLOOKUP(V10,$B$10:$M$30,6))</f>
        <v/>
      </c>
      <c r="Y10" s="79" t="str">
        <f>IF(V10=0,"",VLOOKUP(V10,$B$10:$R$30,10))</f>
        <v/>
      </c>
      <c r="Z10" s="196"/>
      <c r="AB10" s="110"/>
      <c r="AC10" s="287" t="s">
        <v>57</v>
      </c>
      <c r="AD10" s="66"/>
      <c r="AE10" s="66"/>
      <c r="AF10" s="65" t="str">
        <f>IF(AD10=0,"",VLOOKUP(AD10,$B$10:$Q$33,13))</f>
        <v/>
      </c>
      <c r="AG10" s="65" t="str">
        <f>IF(AD10=0,"",VLOOKUP(AD10,$B$10:$Q$33,2))</f>
        <v/>
      </c>
      <c r="AH10" s="294" t="str">
        <f t="shared" ref="AH10:AH14" si="0">IF(AD10=0,"",VLOOKUP(AD10,$B$9:$Q$33,6))</f>
        <v/>
      </c>
      <c r="AI10" s="540"/>
      <c r="AJ10" s="1">
        <v>1</v>
      </c>
      <c r="AK10" s="1">
        <f>V10</f>
        <v>0</v>
      </c>
      <c r="AL10" s="1">
        <f>IF(COUNTIF($AK$10:$AK$40,AJ10)&gt;0,1,0)</f>
        <v>0</v>
      </c>
    </row>
    <row r="11" spans="2:38">
      <c r="B11" s="115">
        <v>2</v>
      </c>
      <c r="C11" s="878">
        <f>②男入力!D11</f>
        <v>0</v>
      </c>
      <c r="D11" s="879"/>
      <c r="E11" s="879"/>
      <c r="F11" s="880"/>
      <c r="G11" s="881">
        <f>②男入力!H11</f>
        <v>0</v>
      </c>
      <c r="H11" s="879"/>
      <c r="I11" s="879"/>
      <c r="J11" s="882"/>
      <c r="K11" s="883">
        <f>②男入力!AL11</f>
        <v>0</v>
      </c>
      <c r="L11" s="884"/>
      <c r="M11" s="885"/>
      <c r="N11" s="886" t="str">
        <f>②男入力!AO11</f>
        <v/>
      </c>
      <c r="O11" s="886"/>
      <c r="P11" s="886"/>
      <c r="Q11" s="887"/>
      <c r="R11" s="62"/>
      <c r="S11" s="62"/>
      <c r="T11" s="295" t="str">
        <f>IF(AND(Y11&gt;=Y12,Y11&lt;=Y10),"○","×")</f>
        <v>○</v>
      </c>
      <c r="U11" s="111" t="s">
        <v>26</v>
      </c>
      <c r="V11" s="61"/>
      <c r="W11" s="65" t="str">
        <f t="shared" ref="W11:W16" si="1">IF(V11=0,"",VLOOKUP(V11,$B$10:$M$30,2))</f>
        <v/>
      </c>
      <c r="X11" s="65" t="str">
        <f t="shared" ref="X11:X16" si="2">IF(V11=0,"",VLOOKUP(V11,$B$10:$M$30,6))</f>
        <v/>
      </c>
      <c r="Y11" s="81" t="str">
        <f t="shared" ref="Y11:Y16" si="3">IF(V11=0,"",VLOOKUP(V11,$B$10:$R$30,10))</f>
        <v/>
      </c>
      <c r="Z11" s="197"/>
      <c r="AB11" s="110"/>
      <c r="AC11" s="80" t="s">
        <v>217</v>
      </c>
      <c r="AD11" s="61"/>
      <c r="AE11" s="61"/>
      <c r="AF11" s="290" t="str">
        <f t="shared" ref="AF11:AF33" si="4">IF(AD11=0,"",VLOOKUP(AD11,$B$10:$Q$33,13))</f>
        <v/>
      </c>
      <c r="AG11" s="290" t="str">
        <f t="shared" ref="AG11:AG33" si="5">IF(AD11=0,"",VLOOKUP(AD11,$B$10:$Q$33,2))</f>
        <v/>
      </c>
      <c r="AH11" s="296" t="str">
        <f t="shared" si="0"/>
        <v/>
      </c>
      <c r="AI11" s="541"/>
      <c r="AJ11" s="1">
        <v>2</v>
      </c>
      <c r="AK11" s="1">
        <f t="shared" ref="AK11:AK16" si="6">V11</f>
        <v>0</v>
      </c>
      <c r="AL11" s="1">
        <f t="shared" ref="AL11:AL33" si="7">IF(COUNTIF($AK$10:$AK$40,AJ11)&gt;0,1,0)</f>
        <v>0</v>
      </c>
    </row>
    <row r="12" spans="2:38">
      <c r="B12" s="115">
        <v>3</v>
      </c>
      <c r="C12" s="878">
        <f>②男入力!D12</f>
        <v>0</v>
      </c>
      <c r="D12" s="879"/>
      <c r="E12" s="879"/>
      <c r="F12" s="880"/>
      <c r="G12" s="881">
        <f>②男入力!H12</f>
        <v>0</v>
      </c>
      <c r="H12" s="879"/>
      <c r="I12" s="879"/>
      <c r="J12" s="882"/>
      <c r="K12" s="883">
        <f>②男入力!AL12</f>
        <v>0</v>
      </c>
      <c r="L12" s="884"/>
      <c r="M12" s="885"/>
      <c r="N12" s="886" t="str">
        <f>②男入力!AO12</f>
        <v/>
      </c>
      <c r="O12" s="886"/>
      <c r="P12" s="886"/>
      <c r="Q12" s="887"/>
      <c r="R12" s="62"/>
      <c r="S12" s="62"/>
      <c r="T12" s="295" t="str">
        <f>IF(AND(Y12&gt;=Y13,Y12&lt;=Y11),"○","×")</f>
        <v>○</v>
      </c>
      <c r="U12" s="111" t="s">
        <v>27</v>
      </c>
      <c r="V12" s="61"/>
      <c r="W12" s="65" t="str">
        <f t="shared" si="1"/>
        <v/>
      </c>
      <c r="X12" s="65" t="str">
        <f t="shared" si="2"/>
        <v/>
      </c>
      <c r="Y12" s="81" t="str">
        <f t="shared" si="3"/>
        <v/>
      </c>
      <c r="Z12" s="197"/>
      <c r="AB12" s="110"/>
      <c r="AC12" s="80" t="s">
        <v>219</v>
      </c>
      <c r="AD12" s="61"/>
      <c r="AE12" s="61"/>
      <c r="AF12" s="290" t="str">
        <f t="shared" si="4"/>
        <v/>
      </c>
      <c r="AG12" s="290" t="str">
        <f t="shared" si="5"/>
        <v/>
      </c>
      <c r="AH12" s="296" t="str">
        <f t="shared" si="0"/>
        <v/>
      </c>
      <c r="AI12" s="541"/>
      <c r="AJ12" s="1">
        <v>3</v>
      </c>
      <c r="AK12" s="1">
        <f t="shared" si="6"/>
        <v>0</v>
      </c>
      <c r="AL12" s="1">
        <f t="shared" si="7"/>
        <v>0</v>
      </c>
    </row>
    <row r="13" spans="2:38">
      <c r="B13" s="115">
        <v>4</v>
      </c>
      <c r="C13" s="878">
        <f>②男入力!D13</f>
        <v>0</v>
      </c>
      <c r="D13" s="879"/>
      <c r="E13" s="879"/>
      <c r="F13" s="880"/>
      <c r="G13" s="881">
        <f>②男入力!H13</f>
        <v>0</v>
      </c>
      <c r="H13" s="879"/>
      <c r="I13" s="879"/>
      <c r="J13" s="882"/>
      <c r="K13" s="883">
        <f>②男入力!AL13</f>
        <v>0</v>
      </c>
      <c r="L13" s="884"/>
      <c r="M13" s="885"/>
      <c r="N13" s="886" t="str">
        <f>②男入力!AO13</f>
        <v/>
      </c>
      <c r="O13" s="886"/>
      <c r="P13" s="886"/>
      <c r="Q13" s="887"/>
      <c r="R13" s="62"/>
      <c r="S13" s="62"/>
      <c r="T13" s="295" t="str">
        <f>IF(AND(Y13&gt;=Y14,Y13&lt;=Y12),"○","×")</f>
        <v>○</v>
      </c>
      <c r="U13" s="111" t="s">
        <v>90</v>
      </c>
      <c r="V13" s="61"/>
      <c r="W13" s="65" t="str">
        <f t="shared" si="1"/>
        <v/>
      </c>
      <c r="X13" s="65" t="str">
        <f t="shared" si="2"/>
        <v/>
      </c>
      <c r="Y13" s="81" t="str">
        <f>IF(V13=0,"",VLOOKUP(V13,$B$10:$R$30,10))</f>
        <v/>
      </c>
      <c r="Z13" s="197"/>
      <c r="AB13" s="110"/>
      <c r="AC13" s="80" t="s">
        <v>221</v>
      </c>
      <c r="AD13" s="61"/>
      <c r="AE13" s="61"/>
      <c r="AF13" s="290" t="str">
        <f t="shared" si="4"/>
        <v/>
      </c>
      <c r="AG13" s="290" t="str">
        <f t="shared" si="5"/>
        <v/>
      </c>
      <c r="AH13" s="296" t="str">
        <f t="shared" si="0"/>
        <v/>
      </c>
      <c r="AI13" s="541"/>
      <c r="AJ13" s="1">
        <v>4</v>
      </c>
      <c r="AK13" s="1">
        <f t="shared" si="6"/>
        <v>0</v>
      </c>
      <c r="AL13" s="1">
        <f t="shared" si="7"/>
        <v>0</v>
      </c>
    </row>
    <row r="14" spans="2:38">
      <c r="B14" s="115">
        <v>5</v>
      </c>
      <c r="C14" s="878">
        <f>②男入力!D14</f>
        <v>0</v>
      </c>
      <c r="D14" s="879"/>
      <c r="E14" s="879"/>
      <c r="F14" s="880"/>
      <c r="G14" s="881">
        <f>②男入力!H14</f>
        <v>0</v>
      </c>
      <c r="H14" s="879"/>
      <c r="I14" s="879"/>
      <c r="J14" s="882"/>
      <c r="K14" s="883">
        <f>②男入力!AL14</f>
        <v>0</v>
      </c>
      <c r="L14" s="884"/>
      <c r="M14" s="885"/>
      <c r="N14" s="886" t="str">
        <f>②男入力!AO14</f>
        <v/>
      </c>
      <c r="O14" s="886"/>
      <c r="P14" s="886"/>
      <c r="Q14" s="887"/>
      <c r="R14" s="62"/>
      <c r="S14" s="62"/>
      <c r="T14" s="295" t="str">
        <f>IF(Y14&lt;=Y13,"○","×")</f>
        <v>○</v>
      </c>
      <c r="U14" s="111" t="s">
        <v>29</v>
      </c>
      <c r="V14" s="61"/>
      <c r="W14" s="65" t="str">
        <f t="shared" si="1"/>
        <v/>
      </c>
      <c r="X14" s="65" t="str">
        <f t="shared" si="2"/>
        <v/>
      </c>
      <c r="Y14" s="81" t="str">
        <f>IF(V14=0,"",VLOOKUP(V14,$B$10:$R$30,10))</f>
        <v/>
      </c>
      <c r="Z14" s="197"/>
      <c r="AB14" s="110"/>
      <c r="AC14" s="80" t="s">
        <v>223</v>
      </c>
      <c r="AD14" s="61"/>
      <c r="AE14" s="61"/>
      <c r="AF14" s="290" t="str">
        <f t="shared" si="4"/>
        <v/>
      </c>
      <c r="AG14" s="290" t="str">
        <f t="shared" si="5"/>
        <v/>
      </c>
      <c r="AH14" s="296" t="str">
        <f t="shared" si="0"/>
        <v/>
      </c>
      <c r="AI14" s="541"/>
      <c r="AJ14" s="1">
        <v>5</v>
      </c>
      <c r="AK14" s="1">
        <f t="shared" si="6"/>
        <v>0</v>
      </c>
      <c r="AL14" s="1">
        <f t="shared" si="7"/>
        <v>0</v>
      </c>
    </row>
    <row r="15" spans="2:38">
      <c r="B15" s="115">
        <v>6</v>
      </c>
      <c r="C15" s="878">
        <f>②男入力!D15</f>
        <v>0</v>
      </c>
      <c r="D15" s="879"/>
      <c r="E15" s="879"/>
      <c r="F15" s="880"/>
      <c r="G15" s="881">
        <f>②男入力!H15</f>
        <v>0</v>
      </c>
      <c r="H15" s="879"/>
      <c r="I15" s="879"/>
      <c r="J15" s="882"/>
      <c r="K15" s="883">
        <f>②男入力!AL15</f>
        <v>0</v>
      </c>
      <c r="L15" s="884"/>
      <c r="M15" s="885"/>
      <c r="N15" s="886" t="str">
        <f>②男入力!AO15</f>
        <v/>
      </c>
      <c r="O15" s="886"/>
      <c r="P15" s="886"/>
      <c r="Q15" s="887"/>
      <c r="R15" s="62"/>
      <c r="S15" s="62"/>
      <c r="T15" s="62"/>
      <c r="U15" s="111" t="s">
        <v>213</v>
      </c>
      <c r="V15" s="61"/>
      <c r="W15" s="65" t="str">
        <f t="shared" si="1"/>
        <v/>
      </c>
      <c r="X15" s="65" t="str">
        <f t="shared" si="2"/>
        <v/>
      </c>
      <c r="Y15" s="81" t="str">
        <f t="shared" si="3"/>
        <v/>
      </c>
      <c r="Z15" s="197"/>
      <c r="AB15" s="110"/>
      <c r="AC15" s="80" t="s">
        <v>225</v>
      </c>
      <c r="AD15" s="61"/>
      <c r="AE15" s="61"/>
      <c r="AF15" s="290" t="str">
        <f t="shared" si="4"/>
        <v/>
      </c>
      <c r="AG15" s="290" t="str">
        <f t="shared" si="5"/>
        <v/>
      </c>
      <c r="AH15" s="296" t="str">
        <f>IF(AD15=0,"",VLOOKUP(AD15,$B$9:$Q$33,6))</f>
        <v/>
      </c>
      <c r="AI15" s="541"/>
      <c r="AJ15" s="1">
        <v>6</v>
      </c>
      <c r="AK15" s="1">
        <f t="shared" si="6"/>
        <v>0</v>
      </c>
      <c r="AL15" s="1">
        <f t="shared" si="7"/>
        <v>0</v>
      </c>
    </row>
    <row r="16" spans="2:38" ht="14.25" thickBot="1">
      <c r="B16" s="115">
        <v>7</v>
      </c>
      <c r="C16" s="878">
        <f>②男入力!D16</f>
        <v>0</v>
      </c>
      <c r="D16" s="879"/>
      <c r="E16" s="879"/>
      <c r="F16" s="880"/>
      <c r="G16" s="881">
        <f>②男入力!H16</f>
        <v>0</v>
      </c>
      <c r="H16" s="879"/>
      <c r="I16" s="879"/>
      <c r="J16" s="882"/>
      <c r="K16" s="883">
        <f>②男入力!AL16</f>
        <v>0</v>
      </c>
      <c r="L16" s="884"/>
      <c r="M16" s="885"/>
      <c r="N16" s="886" t="str">
        <f>②男入力!AO16</f>
        <v/>
      </c>
      <c r="O16" s="886"/>
      <c r="P16" s="886"/>
      <c r="Q16" s="887"/>
      <c r="R16" s="62"/>
      <c r="S16" s="62"/>
      <c r="T16" s="62"/>
      <c r="U16" s="308" t="s">
        <v>214</v>
      </c>
      <c r="V16" s="309"/>
      <c r="W16" s="291" t="str">
        <f t="shared" si="1"/>
        <v/>
      </c>
      <c r="X16" s="291" t="str">
        <f t="shared" si="2"/>
        <v/>
      </c>
      <c r="Y16" s="199" t="str">
        <f t="shared" si="3"/>
        <v/>
      </c>
      <c r="Z16" s="198"/>
      <c r="AB16" s="110"/>
      <c r="AC16" s="80" t="s">
        <v>227</v>
      </c>
      <c r="AD16" s="61"/>
      <c r="AE16" s="61"/>
      <c r="AF16" s="290" t="str">
        <f t="shared" si="4"/>
        <v/>
      </c>
      <c r="AG16" s="290" t="str">
        <f t="shared" si="5"/>
        <v/>
      </c>
      <c r="AH16" s="296" t="str">
        <f t="shared" ref="AH16:AH33" si="8">IF(AD16=0,"",VLOOKUP(AD16,$B$9:$Q$33,6))</f>
        <v/>
      </c>
      <c r="AI16" s="541"/>
      <c r="AJ16" s="1">
        <v>7</v>
      </c>
      <c r="AK16" s="1">
        <f t="shared" si="6"/>
        <v>0</v>
      </c>
      <c r="AL16" s="1">
        <f t="shared" si="7"/>
        <v>0</v>
      </c>
    </row>
    <row r="17" spans="2:38" ht="14.25" thickBot="1">
      <c r="B17" s="115">
        <v>8</v>
      </c>
      <c r="C17" s="878">
        <f>②男入力!D17</f>
        <v>0</v>
      </c>
      <c r="D17" s="879"/>
      <c r="E17" s="879"/>
      <c r="F17" s="880"/>
      <c r="G17" s="881">
        <f>②男入力!H17</f>
        <v>0</v>
      </c>
      <c r="H17" s="879"/>
      <c r="I17" s="879"/>
      <c r="J17" s="882"/>
      <c r="K17" s="883">
        <f>②男入力!AL17</f>
        <v>0</v>
      </c>
      <c r="L17" s="884"/>
      <c r="M17" s="885"/>
      <c r="N17" s="886" t="str">
        <f>②男入力!AO17</f>
        <v/>
      </c>
      <c r="O17" s="886"/>
      <c r="P17" s="886"/>
      <c r="Q17" s="887"/>
      <c r="R17" s="62"/>
      <c r="S17" s="62"/>
      <c r="T17" s="62"/>
      <c r="U17" s="117" t="s">
        <v>258</v>
      </c>
      <c r="V17" s="310" t="str">
        <f>(7-COUNTBLANK(V10:V16))&amp;"名"</f>
        <v>0名</v>
      </c>
      <c r="AB17" s="110"/>
      <c r="AC17" s="82" t="s">
        <v>228</v>
      </c>
      <c r="AD17" s="83"/>
      <c r="AE17" s="83"/>
      <c r="AF17" s="291" t="str">
        <f t="shared" si="4"/>
        <v/>
      </c>
      <c r="AG17" s="291" t="str">
        <f t="shared" si="5"/>
        <v/>
      </c>
      <c r="AH17" s="297" t="str">
        <f t="shared" si="8"/>
        <v/>
      </c>
      <c r="AI17" s="541"/>
      <c r="AJ17" s="1">
        <v>8</v>
      </c>
      <c r="AK17" s="1">
        <f>AD10</f>
        <v>0</v>
      </c>
      <c r="AL17" s="1">
        <f t="shared" si="7"/>
        <v>0</v>
      </c>
    </row>
    <row r="18" spans="2:38" ht="14.25" customHeight="1" thickBot="1">
      <c r="B18" s="115">
        <v>9</v>
      </c>
      <c r="C18" s="878">
        <f>②男入力!D18</f>
        <v>0</v>
      </c>
      <c r="D18" s="879"/>
      <c r="E18" s="879"/>
      <c r="F18" s="880"/>
      <c r="G18" s="881">
        <f>②男入力!H18</f>
        <v>0</v>
      </c>
      <c r="H18" s="879"/>
      <c r="I18" s="879"/>
      <c r="J18" s="882"/>
      <c r="K18" s="883">
        <f>②男入力!AL18</f>
        <v>0</v>
      </c>
      <c r="L18" s="884"/>
      <c r="M18" s="885"/>
      <c r="N18" s="886" t="str">
        <f>②男入力!AO18</f>
        <v/>
      </c>
      <c r="O18" s="886"/>
      <c r="P18" s="886"/>
      <c r="Q18" s="887"/>
      <c r="R18" s="62"/>
      <c r="S18" s="62"/>
      <c r="T18" s="62"/>
      <c r="U18" s="888" t="s">
        <v>200</v>
      </c>
      <c r="V18" s="888"/>
      <c r="W18" s="889"/>
      <c r="X18" s="889"/>
      <c r="AB18" s="110"/>
      <c r="AC18" s="292">
        <v>9</v>
      </c>
      <c r="AD18" s="292"/>
      <c r="AE18" s="292"/>
      <c r="AF18" s="293" t="str">
        <f t="shared" si="4"/>
        <v/>
      </c>
      <c r="AG18" s="293" t="str">
        <f t="shared" si="5"/>
        <v/>
      </c>
      <c r="AH18" s="207" t="str">
        <f t="shared" si="8"/>
        <v/>
      </c>
      <c r="AI18" s="301" t="str">
        <f>COUNTIF(AI10:AI17,"○")&amp;"名"</f>
        <v>0名</v>
      </c>
      <c r="AJ18" s="1">
        <v>9</v>
      </c>
      <c r="AK18" s="1">
        <f t="shared" ref="AK18:AK40" si="9">AD11</f>
        <v>0</v>
      </c>
      <c r="AL18" s="1">
        <f>IF(COUNTIF($AK$10:$AK$40,AJ18)&gt;0,1,0)</f>
        <v>0</v>
      </c>
    </row>
    <row r="19" spans="2:38" ht="14.25" thickBot="1">
      <c r="B19" s="115">
        <v>10</v>
      </c>
      <c r="C19" s="878">
        <f>②男入力!D19</f>
        <v>0</v>
      </c>
      <c r="D19" s="879"/>
      <c r="E19" s="879"/>
      <c r="F19" s="880"/>
      <c r="G19" s="881">
        <f>②男入力!H19</f>
        <v>0</v>
      </c>
      <c r="H19" s="879"/>
      <c r="I19" s="879"/>
      <c r="J19" s="882"/>
      <c r="K19" s="883">
        <f>②男入力!AL19</f>
        <v>0</v>
      </c>
      <c r="L19" s="884"/>
      <c r="M19" s="885"/>
      <c r="N19" s="886" t="str">
        <f>②男入力!AO19</f>
        <v/>
      </c>
      <c r="O19" s="886"/>
      <c r="P19" s="886"/>
      <c r="Q19" s="887"/>
      <c r="R19" s="62"/>
      <c r="S19" s="62"/>
      <c r="T19" s="62"/>
      <c r="U19" s="62"/>
      <c r="V19" s="33"/>
      <c r="AB19" s="110"/>
      <c r="AC19" s="200">
        <v>10</v>
      </c>
      <c r="AD19" s="200"/>
      <c r="AE19" s="200"/>
      <c r="AF19" s="203" t="str">
        <f t="shared" si="4"/>
        <v/>
      </c>
      <c r="AG19" s="203" t="str">
        <f t="shared" si="5"/>
        <v/>
      </c>
      <c r="AH19" s="207" t="str">
        <f t="shared" si="8"/>
        <v/>
      </c>
      <c r="AJ19" s="1">
        <v>10</v>
      </c>
      <c r="AK19" s="1">
        <f t="shared" si="9"/>
        <v>0</v>
      </c>
      <c r="AL19" s="1">
        <f t="shared" si="7"/>
        <v>0</v>
      </c>
    </row>
    <row r="20" spans="2:38">
      <c r="B20" s="115">
        <v>11</v>
      </c>
      <c r="C20" s="878">
        <f>②男入力!D20</f>
        <v>0</v>
      </c>
      <c r="D20" s="879"/>
      <c r="E20" s="879"/>
      <c r="F20" s="880"/>
      <c r="G20" s="881">
        <f>②男入力!H20</f>
        <v>0</v>
      </c>
      <c r="H20" s="879"/>
      <c r="I20" s="879"/>
      <c r="J20" s="882"/>
      <c r="K20" s="883">
        <f>②男入力!AL20</f>
        <v>0</v>
      </c>
      <c r="L20" s="884"/>
      <c r="M20" s="885"/>
      <c r="N20" s="886" t="str">
        <f>②男入力!AO20</f>
        <v/>
      </c>
      <c r="O20" s="886"/>
      <c r="P20" s="886"/>
      <c r="Q20" s="887"/>
      <c r="R20" s="62"/>
      <c r="S20" s="62"/>
      <c r="T20" s="62"/>
      <c r="U20" s="62"/>
      <c r="V20" s="33"/>
      <c r="W20" s="649" t="s">
        <v>271</v>
      </c>
      <c r="X20" s="572"/>
      <c r="AB20" s="110"/>
      <c r="AC20" s="200">
        <v>11</v>
      </c>
      <c r="AD20" s="200"/>
      <c r="AE20" s="200"/>
      <c r="AF20" s="203" t="str">
        <f t="shared" si="4"/>
        <v/>
      </c>
      <c r="AG20" s="203" t="str">
        <f t="shared" si="5"/>
        <v/>
      </c>
      <c r="AH20" s="207" t="str">
        <f t="shared" si="8"/>
        <v/>
      </c>
      <c r="AJ20" s="1">
        <v>11</v>
      </c>
      <c r="AK20" s="1">
        <f t="shared" si="9"/>
        <v>0</v>
      </c>
      <c r="AL20" s="1">
        <f t="shared" si="7"/>
        <v>0</v>
      </c>
    </row>
    <row r="21" spans="2:38" ht="14.25" thickBot="1">
      <c r="B21" s="115">
        <v>12</v>
      </c>
      <c r="C21" s="878">
        <f>②男入力!D21</f>
        <v>0</v>
      </c>
      <c r="D21" s="879"/>
      <c r="E21" s="879"/>
      <c r="F21" s="880"/>
      <c r="G21" s="881">
        <f>②男入力!H21</f>
        <v>0</v>
      </c>
      <c r="H21" s="879"/>
      <c r="I21" s="879"/>
      <c r="J21" s="882"/>
      <c r="K21" s="883">
        <f>②男入力!AL21</f>
        <v>0</v>
      </c>
      <c r="L21" s="884"/>
      <c r="M21" s="885"/>
      <c r="N21" s="886" t="str">
        <f>②男入力!AO21</f>
        <v/>
      </c>
      <c r="O21" s="886"/>
      <c r="P21" s="886"/>
      <c r="Q21" s="887"/>
      <c r="R21" s="62"/>
      <c r="S21" s="62"/>
      <c r="T21" s="62"/>
      <c r="U21" s="62"/>
      <c r="V21" s="33"/>
      <c r="W21" s="125">
        <f>$AL$34</f>
        <v>0</v>
      </c>
      <c r="X21" s="124" t="s">
        <v>11</v>
      </c>
      <c r="AB21" s="110"/>
      <c r="AC21" s="200">
        <v>12</v>
      </c>
      <c r="AD21" s="200"/>
      <c r="AE21" s="200"/>
      <c r="AF21" s="203" t="str">
        <f t="shared" si="4"/>
        <v/>
      </c>
      <c r="AG21" s="203" t="str">
        <f t="shared" si="5"/>
        <v/>
      </c>
      <c r="AH21" s="207" t="str">
        <f t="shared" si="8"/>
        <v/>
      </c>
      <c r="AJ21" s="1">
        <v>12</v>
      </c>
      <c r="AK21" s="1">
        <f t="shared" si="9"/>
        <v>0</v>
      </c>
      <c r="AL21" s="1">
        <f t="shared" si="7"/>
        <v>0</v>
      </c>
    </row>
    <row r="22" spans="2:38">
      <c r="B22" s="115">
        <v>13</v>
      </c>
      <c r="C22" s="878">
        <f>②男入力!D22</f>
        <v>0</v>
      </c>
      <c r="D22" s="879"/>
      <c r="E22" s="879"/>
      <c r="F22" s="880"/>
      <c r="G22" s="881">
        <f>②男入力!H22</f>
        <v>0</v>
      </c>
      <c r="H22" s="879"/>
      <c r="I22" s="879"/>
      <c r="J22" s="882"/>
      <c r="K22" s="883">
        <f>②男入力!AL22</f>
        <v>0</v>
      </c>
      <c r="L22" s="884"/>
      <c r="M22" s="885"/>
      <c r="N22" s="886" t="str">
        <f>②男入力!AO22</f>
        <v/>
      </c>
      <c r="O22" s="886"/>
      <c r="P22" s="886"/>
      <c r="Q22" s="887"/>
      <c r="R22" s="62"/>
      <c r="S22" s="62"/>
      <c r="T22" s="62"/>
      <c r="U22" s="62"/>
      <c r="V22" s="33"/>
      <c r="AB22" s="110"/>
      <c r="AC22" s="200">
        <v>13</v>
      </c>
      <c r="AD22" s="200"/>
      <c r="AE22" s="200"/>
      <c r="AF22" s="203" t="str">
        <f t="shared" si="4"/>
        <v/>
      </c>
      <c r="AG22" s="203" t="str">
        <f t="shared" si="5"/>
        <v/>
      </c>
      <c r="AH22" s="207" t="str">
        <f t="shared" si="8"/>
        <v/>
      </c>
      <c r="AJ22" s="1">
        <v>13</v>
      </c>
      <c r="AK22" s="1">
        <f t="shared" si="9"/>
        <v>0</v>
      </c>
      <c r="AL22" s="1">
        <f t="shared" si="7"/>
        <v>0</v>
      </c>
    </row>
    <row r="23" spans="2:38">
      <c r="B23" s="115">
        <v>14</v>
      </c>
      <c r="C23" s="878">
        <f>②男入力!D23</f>
        <v>0</v>
      </c>
      <c r="D23" s="879"/>
      <c r="E23" s="879"/>
      <c r="F23" s="880"/>
      <c r="G23" s="881">
        <f>②男入力!H23</f>
        <v>0</v>
      </c>
      <c r="H23" s="879"/>
      <c r="I23" s="879"/>
      <c r="J23" s="882"/>
      <c r="K23" s="883">
        <f>②男入力!AL23</f>
        <v>0</v>
      </c>
      <c r="L23" s="884"/>
      <c r="M23" s="885"/>
      <c r="N23" s="886" t="str">
        <f>②男入力!AO23</f>
        <v/>
      </c>
      <c r="O23" s="886"/>
      <c r="P23" s="886"/>
      <c r="Q23" s="887"/>
      <c r="R23" s="62"/>
      <c r="S23" s="62"/>
      <c r="T23" s="62"/>
      <c r="U23" s="62"/>
      <c r="V23" s="33"/>
      <c r="W23" s="126"/>
      <c r="AB23" s="110"/>
      <c r="AC23" s="200">
        <v>14</v>
      </c>
      <c r="AD23" s="200"/>
      <c r="AE23" s="200"/>
      <c r="AF23" s="203" t="str">
        <f t="shared" si="4"/>
        <v/>
      </c>
      <c r="AG23" s="203" t="str">
        <f t="shared" si="5"/>
        <v/>
      </c>
      <c r="AH23" s="207" t="str">
        <f t="shared" si="8"/>
        <v/>
      </c>
      <c r="AJ23" s="1">
        <v>14</v>
      </c>
      <c r="AK23" s="1">
        <f t="shared" si="9"/>
        <v>0</v>
      </c>
      <c r="AL23" s="1">
        <f t="shared" si="7"/>
        <v>0</v>
      </c>
    </row>
    <row r="24" spans="2:38" ht="14.25" thickBot="1">
      <c r="B24" s="116">
        <v>15</v>
      </c>
      <c r="C24" s="890">
        <f>②男入力!D24</f>
        <v>0</v>
      </c>
      <c r="D24" s="891"/>
      <c r="E24" s="891"/>
      <c r="F24" s="892"/>
      <c r="G24" s="893">
        <f>②男入力!H24</f>
        <v>0</v>
      </c>
      <c r="H24" s="891"/>
      <c r="I24" s="891"/>
      <c r="J24" s="894"/>
      <c r="K24" s="895">
        <f>②男入力!AL24</f>
        <v>0</v>
      </c>
      <c r="L24" s="896"/>
      <c r="M24" s="897"/>
      <c r="N24" s="898" t="str">
        <f>②男入力!AO24</f>
        <v/>
      </c>
      <c r="O24" s="898"/>
      <c r="P24" s="898"/>
      <c r="Q24" s="899"/>
      <c r="R24" s="62"/>
      <c r="S24" s="62"/>
      <c r="T24" s="62"/>
      <c r="U24" s="62"/>
      <c r="V24" s="33"/>
      <c r="W24" s="126"/>
      <c r="AB24" s="110"/>
      <c r="AC24" s="200">
        <v>15</v>
      </c>
      <c r="AD24" s="200"/>
      <c r="AE24" s="200"/>
      <c r="AF24" s="203" t="str">
        <f t="shared" si="4"/>
        <v/>
      </c>
      <c r="AG24" s="203" t="str">
        <f t="shared" si="5"/>
        <v/>
      </c>
      <c r="AH24" s="207" t="str">
        <f t="shared" si="8"/>
        <v/>
      </c>
      <c r="AJ24" s="1">
        <v>15</v>
      </c>
      <c r="AK24" s="1">
        <f t="shared" si="9"/>
        <v>0</v>
      </c>
      <c r="AL24" s="1">
        <f t="shared" si="7"/>
        <v>0</v>
      </c>
    </row>
    <row r="25" spans="2:38" ht="14.25" hidden="1" thickBot="1">
      <c r="B25" s="204">
        <v>16</v>
      </c>
      <c r="C25" s="870">
        <f>②男入力!D25</f>
        <v>0</v>
      </c>
      <c r="D25" s="603"/>
      <c r="E25" s="603"/>
      <c r="F25" s="871"/>
      <c r="G25" s="872">
        <f>②男入力!H25</f>
        <v>0</v>
      </c>
      <c r="H25" s="603"/>
      <c r="I25" s="603"/>
      <c r="J25" s="604"/>
      <c r="K25" s="873">
        <f>②男入力!AL25</f>
        <v>0</v>
      </c>
      <c r="L25" s="874"/>
      <c r="M25" s="875"/>
      <c r="N25" s="876" t="str">
        <f>②男入力!AO25</f>
        <v/>
      </c>
      <c r="O25" s="876"/>
      <c r="P25" s="876"/>
      <c r="Q25" s="877"/>
      <c r="R25" s="62"/>
      <c r="S25" s="62"/>
      <c r="T25" s="62"/>
      <c r="U25" s="62"/>
      <c r="V25" s="33"/>
      <c r="AB25" s="110"/>
      <c r="AC25" s="205">
        <v>16</v>
      </c>
      <c r="AD25" s="206"/>
      <c r="AE25" s="206"/>
      <c r="AF25" s="84" t="str">
        <f t="shared" si="4"/>
        <v/>
      </c>
      <c r="AG25" s="84" t="str">
        <f t="shared" si="5"/>
        <v/>
      </c>
      <c r="AH25" s="184" t="str">
        <f t="shared" si="8"/>
        <v/>
      </c>
      <c r="AJ25" s="1">
        <v>16</v>
      </c>
      <c r="AK25" s="1">
        <f t="shared" si="9"/>
        <v>0</v>
      </c>
      <c r="AL25" s="1">
        <f t="shared" si="7"/>
        <v>0</v>
      </c>
    </row>
    <row r="26" spans="2:38" hidden="1">
      <c r="B26" s="201">
        <v>17</v>
      </c>
      <c r="C26" s="878">
        <f>②男入力!D26</f>
        <v>0</v>
      </c>
      <c r="D26" s="879"/>
      <c r="E26" s="879"/>
      <c r="F26" s="880"/>
      <c r="G26" s="881">
        <f>②男入力!H26</f>
        <v>0</v>
      </c>
      <c r="H26" s="879"/>
      <c r="I26" s="879"/>
      <c r="J26" s="882"/>
      <c r="K26" s="883">
        <f>②男入力!AL26</f>
        <v>0</v>
      </c>
      <c r="L26" s="884"/>
      <c r="M26" s="885"/>
      <c r="N26" s="886" t="str">
        <f>②男入力!AO26</f>
        <v/>
      </c>
      <c r="O26" s="886"/>
      <c r="P26" s="886"/>
      <c r="Q26" s="887"/>
      <c r="R26" s="62"/>
      <c r="S26" s="62"/>
      <c r="T26" s="62"/>
      <c r="U26" s="62"/>
      <c r="V26" s="33"/>
      <c r="AB26" s="110"/>
      <c r="AC26" s="77">
        <v>17</v>
      </c>
      <c r="AD26" s="78"/>
      <c r="AE26" s="66"/>
      <c r="AF26" s="65" t="str">
        <f t="shared" si="4"/>
        <v/>
      </c>
      <c r="AG26" s="160" t="str">
        <f t="shared" si="5"/>
        <v/>
      </c>
      <c r="AH26" s="79" t="str">
        <f t="shared" si="8"/>
        <v/>
      </c>
      <c r="AJ26" s="1">
        <v>17</v>
      </c>
      <c r="AK26" s="1">
        <f t="shared" si="9"/>
        <v>0</v>
      </c>
      <c r="AL26" s="1">
        <f t="shared" si="7"/>
        <v>0</v>
      </c>
    </row>
    <row r="27" spans="2:38" hidden="1">
      <c r="B27" s="201">
        <v>18</v>
      </c>
      <c r="C27" s="878">
        <f>②男入力!D27</f>
        <v>0</v>
      </c>
      <c r="D27" s="879"/>
      <c r="E27" s="879"/>
      <c r="F27" s="880"/>
      <c r="G27" s="881">
        <f>②男入力!H27</f>
        <v>0</v>
      </c>
      <c r="H27" s="879"/>
      <c r="I27" s="879"/>
      <c r="J27" s="882"/>
      <c r="K27" s="883">
        <f>②男入力!AL27</f>
        <v>0</v>
      </c>
      <c r="L27" s="884"/>
      <c r="M27" s="885"/>
      <c r="N27" s="886" t="str">
        <f>②男入力!AO27</f>
        <v/>
      </c>
      <c r="O27" s="886"/>
      <c r="P27" s="886"/>
      <c r="Q27" s="887"/>
      <c r="R27" s="62"/>
      <c r="S27" s="62"/>
      <c r="T27" s="62"/>
      <c r="U27" s="62"/>
      <c r="V27" s="33"/>
      <c r="AB27" s="110"/>
      <c r="AC27" s="80">
        <v>18</v>
      </c>
      <c r="AD27" s="61"/>
      <c r="AE27" s="61"/>
      <c r="AF27" s="161" t="str">
        <f t="shared" si="4"/>
        <v/>
      </c>
      <c r="AG27" s="65" t="str">
        <f t="shared" si="5"/>
        <v/>
      </c>
      <c r="AH27" s="81" t="str">
        <f t="shared" si="8"/>
        <v/>
      </c>
      <c r="AJ27" s="1">
        <v>18</v>
      </c>
      <c r="AK27" s="1">
        <f t="shared" si="9"/>
        <v>0</v>
      </c>
      <c r="AL27" s="1">
        <f t="shared" si="7"/>
        <v>0</v>
      </c>
    </row>
    <row r="28" spans="2:38" hidden="1">
      <c r="B28" s="201">
        <v>19</v>
      </c>
      <c r="C28" s="878">
        <f>②男入力!D28</f>
        <v>0</v>
      </c>
      <c r="D28" s="879"/>
      <c r="E28" s="879"/>
      <c r="F28" s="880"/>
      <c r="G28" s="881">
        <f>②男入力!H28</f>
        <v>0</v>
      </c>
      <c r="H28" s="879"/>
      <c r="I28" s="879"/>
      <c r="J28" s="882"/>
      <c r="K28" s="883">
        <f>②男入力!AL28</f>
        <v>0</v>
      </c>
      <c r="L28" s="884"/>
      <c r="M28" s="885"/>
      <c r="N28" s="886" t="str">
        <f>②男入力!AO28</f>
        <v/>
      </c>
      <c r="O28" s="886"/>
      <c r="P28" s="886"/>
      <c r="Q28" s="887"/>
      <c r="R28" s="62"/>
      <c r="S28" s="62"/>
      <c r="T28" s="62"/>
      <c r="U28" s="62"/>
      <c r="V28" s="33"/>
      <c r="AB28" s="110"/>
      <c r="AC28" s="80">
        <v>19</v>
      </c>
      <c r="AD28" s="61"/>
      <c r="AE28" s="61"/>
      <c r="AF28" s="161" t="str">
        <f t="shared" si="4"/>
        <v/>
      </c>
      <c r="AG28" s="65" t="str">
        <f t="shared" si="5"/>
        <v/>
      </c>
      <c r="AH28" s="81" t="str">
        <f t="shared" si="8"/>
        <v/>
      </c>
      <c r="AJ28" s="1">
        <v>19</v>
      </c>
      <c r="AK28" s="1">
        <f t="shared" si="9"/>
        <v>0</v>
      </c>
      <c r="AL28" s="1">
        <f t="shared" si="7"/>
        <v>0</v>
      </c>
    </row>
    <row r="29" spans="2:38" hidden="1">
      <c r="B29" s="201">
        <v>20</v>
      </c>
      <c r="C29" s="878">
        <f>②男入力!D29</f>
        <v>0</v>
      </c>
      <c r="D29" s="879"/>
      <c r="E29" s="879"/>
      <c r="F29" s="880"/>
      <c r="G29" s="881">
        <f>②男入力!H29</f>
        <v>0</v>
      </c>
      <c r="H29" s="879"/>
      <c r="I29" s="879"/>
      <c r="J29" s="882"/>
      <c r="K29" s="883">
        <f>②男入力!AL29</f>
        <v>0</v>
      </c>
      <c r="L29" s="884"/>
      <c r="M29" s="885"/>
      <c r="N29" s="886" t="str">
        <f>②男入力!AO29</f>
        <v/>
      </c>
      <c r="O29" s="886"/>
      <c r="P29" s="886"/>
      <c r="Q29" s="887"/>
      <c r="R29" s="62"/>
      <c r="S29" s="62"/>
      <c r="T29" s="62"/>
      <c r="U29" s="62"/>
      <c r="V29" s="33"/>
      <c r="AB29" s="110"/>
      <c r="AC29" s="80">
        <v>20</v>
      </c>
      <c r="AD29" s="61"/>
      <c r="AE29" s="61"/>
      <c r="AF29" s="161" t="str">
        <f t="shared" si="4"/>
        <v/>
      </c>
      <c r="AG29" s="65" t="str">
        <f t="shared" si="5"/>
        <v/>
      </c>
      <c r="AH29" s="81" t="str">
        <f t="shared" si="8"/>
        <v/>
      </c>
      <c r="AJ29" s="1">
        <v>20</v>
      </c>
      <c r="AK29" s="1">
        <f t="shared" si="9"/>
        <v>0</v>
      </c>
      <c r="AL29" s="1">
        <f t="shared" si="7"/>
        <v>0</v>
      </c>
    </row>
    <row r="30" spans="2:38" hidden="1">
      <c r="B30" s="201">
        <v>21</v>
      </c>
      <c r="C30" s="878">
        <f>②男入力!D30</f>
        <v>0</v>
      </c>
      <c r="D30" s="879"/>
      <c r="E30" s="879"/>
      <c r="F30" s="880"/>
      <c r="G30" s="881">
        <f>②男入力!H30</f>
        <v>0</v>
      </c>
      <c r="H30" s="879"/>
      <c r="I30" s="879"/>
      <c r="J30" s="882"/>
      <c r="K30" s="883">
        <f>②男入力!AL30</f>
        <v>0</v>
      </c>
      <c r="L30" s="884"/>
      <c r="M30" s="885"/>
      <c r="N30" s="886" t="str">
        <f>②男入力!AO30</f>
        <v/>
      </c>
      <c r="O30" s="886"/>
      <c r="P30" s="886"/>
      <c r="Q30" s="887"/>
      <c r="R30" s="62"/>
      <c r="S30" s="62"/>
      <c r="T30" s="62"/>
      <c r="AB30" s="110"/>
      <c r="AC30" s="80">
        <v>21</v>
      </c>
      <c r="AD30" s="61"/>
      <c r="AE30" s="61"/>
      <c r="AF30" s="161" t="str">
        <f t="shared" si="4"/>
        <v/>
      </c>
      <c r="AG30" s="65" t="str">
        <f t="shared" si="5"/>
        <v/>
      </c>
      <c r="AH30" s="81" t="str">
        <f t="shared" si="8"/>
        <v/>
      </c>
      <c r="AJ30" s="1">
        <v>21</v>
      </c>
      <c r="AK30" s="1">
        <f t="shared" si="9"/>
        <v>0</v>
      </c>
      <c r="AL30" s="1">
        <f t="shared" si="7"/>
        <v>0</v>
      </c>
    </row>
    <row r="31" spans="2:38" hidden="1">
      <c r="B31" s="201">
        <v>22</v>
      </c>
      <c r="C31" s="878">
        <f>②男入力!D31</f>
        <v>0</v>
      </c>
      <c r="D31" s="879"/>
      <c r="E31" s="879"/>
      <c r="F31" s="880"/>
      <c r="G31" s="881">
        <f>②男入力!H31</f>
        <v>0</v>
      </c>
      <c r="H31" s="879"/>
      <c r="I31" s="879"/>
      <c r="J31" s="882"/>
      <c r="K31" s="883">
        <f>②男入力!AL31</f>
        <v>0</v>
      </c>
      <c r="L31" s="884"/>
      <c r="M31" s="885"/>
      <c r="N31" s="886" t="str">
        <f>②男入力!AO31</f>
        <v/>
      </c>
      <c r="O31" s="886"/>
      <c r="P31" s="886"/>
      <c r="Q31" s="887"/>
      <c r="AB31" s="110"/>
      <c r="AC31" s="80">
        <v>22</v>
      </c>
      <c r="AD31" s="61"/>
      <c r="AE31" s="61"/>
      <c r="AF31" s="161" t="str">
        <f t="shared" si="4"/>
        <v/>
      </c>
      <c r="AG31" s="65" t="str">
        <f t="shared" si="5"/>
        <v/>
      </c>
      <c r="AH31" s="81" t="str">
        <f t="shared" si="8"/>
        <v/>
      </c>
      <c r="AJ31" s="1">
        <v>22</v>
      </c>
      <c r="AK31" s="1">
        <f t="shared" si="9"/>
        <v>0</v>
      </c>
      <c r="AL31" s="1">
        <f t="shared" si="7"/>
        <v>0</v>
      </c>
    </row>
    <row r="32" spans="2:38" hidden="1">
      <c r="B32" s="201">
        <v>23</v>
      </c>
      <c r="C32" s="878">
        <f>②男入力!D32</f>
        <v>0</v>
      </c>
      <c r="D32" s="879"/>
      <c r="E32" s="879"/>
      <c r="F32" s="880"/>
      <c r="G32" s="881">
        <f>②男入力!H32</f>
        <v>0</v>
      </c>
      <c r="H32" s="879"/>
      <c r="I32" s="879"/>
      <c r="J32" s="882"/>
      <c r="K32" s="883">
        <f>②男入力!AL32</f>
        <v>0</v>
      </c>
      <c r="L32" s="884"/>
      <c r="M32" s="885"/>
      <c r="N32" s="886" t="str">
        <f>②男入力!AO32</f>
        <v/>
      </c>
      <c r="O32" s="886"/>
      <c r="P32" s="886"/>
      <c r="Q32" s="887"/>
      <c r="AB32" s="110"/>
      <c r="AC32" s="80">
        <v>23</v>
      </c>
      <c r="AD32" s="61"/>
      <c r="AE32" s="61"/>
      <c r="AF32" s="161" t="str">
        <f t="shared" si="4"/>
        <v/>
      </c>
      <c r="AG32" s="65" t="str">
        <f t="shared" si="5"/>
        <v/>
      </c>
      <c r="AH32" s="81" t="str">
        <f t="shared" si="8"/>
        <v/>
      </c>
      <c r="AJ32" s="1">
        <v>23</v>
      </c>
      <c r="AK32" s="1">
        <f t="shared" si="9"/>
        <v>0</v>
      </c>
      <c r="AL32" s="1">
        <f t="shared" si="7"/>
        <v>0</v>
      </c>
    </row>
    <row r="33" spans="2:38" ht="14.25" hidden="1" thickBot="1">
      <c r="B33" s="202">
        <v>24</v>
      </c>
      <c r="C33" s="890">
        <f>②男入力!D33</f>
        <v>0</v>
      </c>
      <c r="D33" s="891"/>
      <c r="E33" s="891"/>
      <c r="F33" s="892"/>
      <c r="G33" s="893">
        <f>②男入力!H33</f>
        <v>0</v>
      </c>
      <c r="H33" s="891"/>
      <c r="I33" s="891"/>
      <c r="J33" s="894"/>
      <c r="K33" s="895">
        <f>②男入力!AL33</f>
        <v>0</v>
      </c>
      <c r="L33" s="896"/>
      <c r="M33" s="897"/>
      <c r="N33" s="898" t="str">
        <f>②男入力!AO33</f>
        <v/>
      </c>
      <c r="O33" s="898"/>
      <c r="P33" s="898"/>
      <c r="Q33" s="899"/>
      <c r="AB33" s="110"/>
      <c r="AC33" s="82">
        <v>24</v>
      </c>
      <c r="AD33" s="83"/>
      <c r="AE33" s="83"/>
      <c r="AF33" s="162" t="str">
        <f t="shared" si="4"/>
        <v/>
      </c>
      <c r="AG33" s="84" t="str">
        <f t="shared" si="5"/>
        <v/>
      </c>
      <c r="AH33" s="184" t="str">
        <f t="shared" si="8"/>
        <v/>
      </c>
      <c r="AJ33" s="1">
        <v>24</v>
      </c>
      <c r="AK33" s="1">
        <f t="shared" si="9"/>
        <v>0</v>
      </c>
      <c r="AL33" s="1">
        <f t="shared" si="7"/>
        <v>0</v>
      </c>
    </row>
    <row r="34" spans="2:38">
      <c r="AK34" s="1">
        <f t="shared" si="9"/>
        <v>0</v>
      </c>
      <c r="AL34" s="1">
        <f>SUM(AL10:AL33)</f>
        <v>0</v>
      </c>
    </row>
    <row r="35" spans="2:38">
      <c r="AK35" s="1">
        <f t="shared" si="9"/>
        <v>0</v>
      </c>
    </row>
    <row r="36" spans="2:38">
      <c r="AK36" s="1">
        <f>AD29</f>
        <v>0</v>
      </c>
    </row>
    <row r="37" spans="2:38">
      <c r="AK37" s="1">
        <f t="shared" si="9"/>
        <v>0</v>
      </c>
    </row>
    <row r="38" spans="2:38">
      <c r="AK38" s="1">
        <f t="shared" si="9"/>
        <v>0</v>
      </c>
    </row>
    <row r="39" spans="2:38">
      <c r="AK39" s="1">
        <f t="shared" si="9"/>
        <v>0</v>
      </c>
    </row>
    <row r="40" spans="2:38">
      <c r="AK40" s="288">
        <f t="shared" si="9"/>
        <v>0</v>
      </c>
    </row>
  </sheetData>
  <sheetProtection sheet="1" objects="1" scenarios="1"/>
  <protectedRanges>
    <protectedRange sqref="V10:V16 AD10:AD17 AI10:AI17" name="すべて"/>
  </protectedRanges>
  <mergeCells count="115">
    <mergeCell ref="C33:F33"/>
    <mergeCell ref="G33:J33"/>
    <mergeCell ref="K33:M33"/>
    <mergeCell ref="N33:Q33"/>
    <mergeCell ref="C31:F31"/>
    <mergeCell ref="G31:J31"/>
    <mergeCell ref="K31:M31"/>
    <mergeCell ref="N31:Q31"/>
    <mergeCell ref="C32:F32"/>
    <mergeCell ref="G32:J32"/>
    <mergeCell ref="K32:M32"/>
    <mergeCell ref="N32:Q32"/>
    <mergeCell ref="C29:F29"/>
    <mergeCell ref="G29:J29"/>
    <mergeCell ref="K29:M29"/>
    <mergeCell ref="N29:Q29"/>
    <mergeCell ref="C30:F30"/>
    <mergeCell ref="G30:J30"/>
    <mergeCell ref="K30:M30"/>
    <mergeCell ref="N30:Q30"/>
    <mergeCell ref="C27:F27"/>
    <mergeCell ref="G27:J27"/>
    <mergeCell ref="K27:M27"/>
    <mergeCell ref="N27:Q27"/>
    <mergeCell ref="C28:F28"/>
    <mergeCell ref="G28:J28"/>
    <mergeCell ref="K28:M28"/>
    <mergeCell ref="N28:Q28"/>
    <mergeCell ref="C25:F25"/>
    <mergeCell ref="G25:J25"/>
    <mergeCell ref="K25:M25"/>
    <mergeCell ref="N25:Q25"/>
    <mergeCell ref="C26:F26"/>
    <mergeCell ref="G26:J26"/>
    <mergeCell ref="K26:M26"/>
    <mergeCell ref="N26:Q26"/>
    <mergeCell ref="C23:F23"/>
    <mergeCell ref="G23:J23"/>
    <mergeCell ref="K23:M23"/>
    <mergeCell ref="N23:Q23"/>
    <mergeCell ref="C24:F24"/>
    <mergeCell ref="G24:J24"/>
    <mergeCell ref="K24:M24"/>
    <mergeCell ref="N24:Q24"/>
    <mergeCell ref="W20:X20"/>
    <mergeCell ref="C21:F21"/>
    <mergeCell ref="G21:J21"/>
    <mergeCell ref="K21:M21"/>
    <mergeCell ref="N21:Q21"/>
    <mergeCell ref="C22:F22"/>
    <mergeCell ref="G22:J22"/>
    <mergeCell ref="K22:M22"/>
    <mergeCell ref="N22:Q22"/>
    <mergeCell ref="C19:F19"/>
    <mergeCell ref="G19:J19"/>
    <mergeCell ref="K19:M19"/>
    <mergeCell ref="N19:Q19"/>
    <mergeCell ref="C20:F20"/>
    <mergeCell ref="G20:J20"/>
    <mergeCell ref="K20:M20"/>
    <mergeCell ref="N20:Q20"/>
    <mergeCell ref="C18:F18"/>
    <mergeCell ref="G18:J18"/>
    <mergeCell ref="K18:M18"/>
    <mergeCell ref="N18:Q18"/>
    <mergeCell ref="U18:V18"/>
    <mergeCell ref="W18:X18"/>
    <mergeCell ref="C16:F16"/>
    <mergeCell ref="G16:J16"/>
    <mergeCell ref="K16:M16"/>
    <mergeCell ref="N16:Q16"/>
    <mergeCell ref="C17:F17"/>
    <mergeCell ref="G17:J17"/>
    <mergeCell ref="K17:M17"/>
    <mergeCell ref="N17:Q17"/>
    <mergeCell ref="C15:F15"/>
    <mergeCell ref="G15:J15"/>
    <mergeCell ref="K15:M15"/>
    <mergeCell ref="N15:Q15"/>
    <mergeCell ref="C12:F12"/>
    <mergeCell ref="G12:J12"/>
    <mergeCell ref="K12:M12"/>
    <mergeCell ref="N12:Q12"/>
    <mergeCell ref="C13:F13"/>
    <mergeCell ref="G13:J13"/>
    <mergeCell ref="K13:M13"/>
    <mergeCell ref="N13:Q13"/>
    <mergeCell ref="C11:F11"/>
    <mergeCell ref="G11:J11"/>
    <mergeCell ref="K11:M11"/>
    <mergeCell ref="N11:Q11"/>
    <mergeCell ref="U7:Y8"/>
    <mergeCell ref="C14:F14"/>
    <mergeCell ref="G14:J14"/>
    <mergeCell ref="K14:M14"/>
    <mergeCell ref="N14:Q14"/>
    <mergeCell ref="B6:B8"/>
    <mergeCell ref="C6:J6"/>
    <mergeCell ref="K6:M8"/>
    <mergeCell ref="N6:Q8"/>
    <mergeCell ref="C7:F8"/>
    <mergeCell ref="G7:J8"/>
    <mergeCell ref="C10:F10"/>
    <mergeCell ref="G10:J10"/>
    <mergeCell ref="K10:M10"/>
    <mergeCell ref="N10:Q10"/>
    <mergeCell ref="D1:I1"/>
    <mergeCell ref="AA1:AE1"/>
    <mergeCell ref="AG1:AH1"/>
    <mergeCell ref="C5:M5"/>
    <mergeCell ref="AC7:AH8"/>
    <mergeCell ref="C9:F9"/>
    <mergeCell ref="G9:J9"/>
    <mergeCell ref="K9:M9"/>
    <mergeCell ref="N9:Q9"/>
  </mergeCells>
  <phoneticPr fontId="2"/>
  <conditionalFormatting sqref="V10:V16">
    <cfRule type="duplicateValues" dxfId="56" priority="90"/>
  </conditionalFormatting>
  <conditionalFormatting sqref="AD10:AD33">
    <cfRule type="duplicateValues" dxfId="55" priority="89"/>
  </conditionalFormatting>
  <conditionalFormatting sqref="AC10:AC17">
    <cfRule type="expression" dxfId="54" priority="79">
      <formula>$AF10=""</formula>
    </cfRule>
    <cfRule type="expression" dxfId="53" priority="80">
      <formula>$AC10&lt;&gt;$AF10</formula>
    </cfRule>
  </conditionalFormatting>
  <conditionalFormatting sqref="Y10">
    <cfRule type="expression" dxfId="52" priority="8">
      <formula>V11=""</formula>
    </cfRule>
    <cfRule type="expression" dxfId="51" priority="14">
      <formula>T10="×"</formula>
    </cfRule>
  </conditionalFormatting>
  <conditionalFormatting sqref="Y14">
    <cfRule type="expression" dxfId="50" priority="1">
      <formula>$V$14=""</formula>
    </cfRule>
    <cfRule type="expression" dxfId="49" priority="9">
      <formula>T14="×"</formula>
    </cfRule>
  </conditionalFormatting>
  <conditionalFormatting sqref="Y11">
    <cfRule type="expression" dxfId="48" priority="6">
      <formula>V12=""</formula>
    </cfRule>
    <cfRule type="expression" dxfId="47" priority="7">
      <formula>T11="×"</formula>
    </cfRule>
  </conditionalFormatting>
  <conditionalFormatting sqref="Y12">
    <cfRule type="expression" dxfId="46" priority="4">
      <formula>V13=""</formula>
    </cfRule>
    <cfRule type="expression" dxfId="45" priority="5">
      <formula>T12="×"</formula>
    </cfRule>
  </conditionalFormatting>
  <conditionalFormatting sqref="Y13">
    <cfRule type="expression" dxfId="44" priority="2">
      <formula>V14=""</formula>
    </cfRule>
    <cfRule type="expression" dxfId="43" priority="3">
      <formula>T13="×"</formula>
    </cfRule>
  </conditionalFormatting>
  <dataValidations count="2">
    <dataValidation type="list" allowBlank="1" showInputMessage="1" showErrorMessage="1" sqref="AE10:AE33" xr:uid="{00000000-0002-0000-0500-000000000000}">
      <formula1>"１位,２位,３位,４位,５位,６位,７位"</formula1>
    </dataValidation>
    <dataValidation type="list" allowBlank="1" showInputMessage="1" showErrorMessage="1" sqref="Z10:Z16 AI10:AI17" xr:uid="{00000000-0002-0000-0500-000001000000}">
      <formula1>"○"</formula1>
    </dataValidation>
  </dataValidations>
  <hyperlinks>
    <hyperlink ref="D1" location="Top!A1" display="Topへ戻る" xr:uid="{00000000-0004-0000-0500-000000000000}"/>
  </hyperlinks>
  <pageMargins left="0.7" right="0.7" top="0.75" bottom="0.75" header="0.3" footer="0.3"/>
  <pageSetup paperSize="9" scale="9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B1:AK40"/>
  <sheetViews>
    <sheetView showGridLines="0" showRowColHeaders="0" showZeros="0" zoomScale="90" zoomScaleNormal="90" workbookViewId="0">
      <pane xSplit="2" ySplit="9" topLeftCell="C10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17" width="3.125" style="1" customWidth="1"/>
    <col min="18" max="20" width="2.625" style="1" customWidth="1"/>
    <col min="21" max="21" width="8.375" style="1" customWidth="1"/>
    <col min="22" max="22" width="6.5" style="1" customWidth="1"/>
    <col min="23" max="23" width="8.875" style="1" customWidth="1"/>
    <col min="24" max="26" width="9" style="1" customWidth="1"/>
    <col min="27" max="27" width="2.875" style="1" customWidth="1"/>
    <col min="28" max="28" width="1.125" style="1" customWidth="1"/>
    <col min="29" max="29" width="5.625" style="1" customWidth="1"/>
    <col min="30" max="30" width="5.375" style="1" customWidth="1"/>
    <col min="31" max="32" width="11.875" style="1" customWidth="1"/>
    <col min="33" max="34" width="9" style="1" customWidth="1"/>
    <col min="35" max="37" width="9" style="1" hidden="1" customWidth="1"/>
    <col min="38" max="38" width="9" style="1" customWidth="1"/>
    <col min="39" max="39" width="9" style="1"/>
    <col min="40" max="41" width="9" style="1" customWidth="1"/>
    <col min="42" max="16384" width="9" style="1"/>
  </cols>
  <sheetData>
    <row r="1" spans="2:37" ht="26.25" customHeight="1">
      <c r="D1" s="826" t="s">
        <v>103</v>
      </c>
      <c r="E1" s="827"/>
      <c r="F1" s="827"/>
      <c r="G1" s="827"/>
      <c r="H1" s="827"/>
      <c r="I1" s="828"/>
      <c r="Z1" s="88"/>
      <c r="AA1" s="852"/>
      <c r="AB1" s="852"/>
      <c r="AC1" s="852"/>
      <c r="AD1" s="852"/>
      <c r="AE1" s="852"/>
      <c r="AF1" s="88"/>
      <c r="AG1" s="852"/>
      <c r="AH1" s="852"/>
    </row>
    <row r="2" spans="2:37" ht="11.25" customHeight="1">
      <c r="M2" s="89"/>
      <c r="N2" s="90"/>
      <c r="O2" s="288" t="s">
        <v>114</v>
      </c>
      <c r="P2" s="288"/>
      <c r="Q2" s="288"/>
      <c r="R2" s="288"/>
      <c r="S2" s="288"/>
      <c r="T2" s="88"/>
      <c r="U2" s="299"/>
      <c r="V2" s="288" t="s">
        <v>115</v>
      </c>
      <c r="W2" s="288"/>
      <c r="X2" s="288"/>
      <c r="Y2" s="288"/>
      <c r="Z2" s="288"/>
      <c r="AA2" s="288"/>
    </row>
    <row r="3" spans="2:37" ht="32.25">
      <c r="C3" s="67" t="s">
        <v>116</v>
      </c>
      <c r="D3" s="3"/>
      <c r="E3" s="3"/>
      <c r="F3" s="3"/>
      <c r="G3" s="4"/>
      <c r="H3" s="63"/>
      <c r="I3" s="2"/>
      <c r="J3" s="2"/>
      <c r="K3" s="2"/>
      <c r="L3" s="2"/>
      <c r="M3" s="2"/>
      <c r="N3" s="2"/>
    </row>
    <row r="4" spans="2:37" ht="13.5" customHeight="1"/>
    <row r="5" spans="2:37" ht="18" thickBot="1">
      <c r="C5" s="853" t="s">
        <v>98</v>
      </c>
      <c r="D5" s="854"/>
      <c r="E5" s="854"/>
      <c r="F5" s="854"/>
      <c r="G5" s="854"/>
      <c r="H5" s="854"/>
      <c r="I5" s="854"/>
      <c r="J5" s="854"/>
      <c r="K5" s="855"/>
      <c r="L5" s="855"/>
      <c r="M5" s="855"/>
      <c r="N5" s="31"/>
      <c r="P5" s="331"/>
      <c r="Q5" s="331"/>
    </row>
    <row r="6" spans="2:37" ht="13.5" customHeight="1">
      <c r="B6" s="816" t="s">
        <v>50</v>
      </c>
      <c r="C6" s="822" t="s">
        <v>80</v>
      </c>
      <c r="D6" s="806"/>
      <c r="E6" s="806"/>
      <c r="F6" s="806"/>
      <c r="G6" s="806"/>
      <c r="H6" s="806"/>
      <c r="I6" s="806"/>
      <c r="J6" s="807"/>
      <c r="K6" s="571" t="s">
        <v>9</v>
      </c>
      <c r="L6" s="571"/>
      <c r="M6" s="571"/>
      <c r="N6" s="829" t="s">
        <v>83</v>
      </c>
      <c r="O6" s="801"/>
      <c r="P6" s="801"/>
      <c r="Q6" s="867"/>
    </row>
    <row r="7" spans="2:37" ht="14.25" customHeight="1">
      <c r="B7" s="817"/>
      <c r="C7" s="823" t="s">
        <v>10</v>
      </c>
      <c r="D7" s="778"/>
      <c r="E7" s="778"/>
      <c r="F7" s="778"/>
      <c r="G7" s="781" t="s">
        <v>11</v>
      </c>
      <c r="H7" s="778"/>
      <c r="I7" s="778"/>
      <c r="J7" s="782"/>
      <c r="K7" s="573"/>
      <c r="L7" s="573"/>
      <c r="M7" s="573"/>
      <c r="N7" s="803"/>
      <c r="O7" s="803"/>
      <c r="P7" s="803"/>
      <c r="Q7" s="868"/>
      <c r="U7" s="856" t="s">
        <v>94</v>
      </c>
      <c r="V7" s="856"/>
      <c r="W7" s="856"/>
      <c r="X7" s="856"/>
      <c r="Y7" s="856"/>
      <c r="Z7" s="337"/>
      <c r="AC7" s="856" t="s">
        <v>95</v>
      </c>
      <c r="AD7" s="856"/>
      <c r="AE7" s="856"/>
      <c r="AF7" s="856"/>
      <c r="AG7" s="856"/>
      <c r="AH7" s="856"/>
    </row>
    <row r="8" spans="2:37" ht="14.25" customHeight="1" thickBot="1">
      <c r="B8" s="818"/>
      <c r="C8" s="804"/>
      <c r="D8" s="780"/>
      <c r="E8" s="780"/>
      <c r="F8" s="780"/>
      <c r="G8" s="783"/>
      <c r="H8" s="780"/>
      <c r="I8" s="780"/>
      <c r="J8" s="784"/>
      <c r="K8" s="776"/>
      <c r="L8" s="776"/>
      <c r="M8" s="776"/>
      <c r="N8" s="780"/>
      <c r="O8" s="780"/>
      <c r="P8" s="780"/>
      <c r="Q8" s="869"/>
      <c r="U8" s="857"/>
      <c r="V8" s="857"/>
      <c r="W8" s="857"/>
      <c r="X8" s="857"/>
      <c r="Y8" s="857"/>
      <c r="Z8" s="338"/>
      <c r="AC8" s="857"/>
      <c r="AD8" s="857"/>
      <c r="AE8" s="857"/>
      <c r="AF8" s="857"/>
      <c r="AG8" s="857"/>
      <c r="AH8" s="857"/>
    </row>
    <row r="9" spans="2:37" ht="14.25" customHeight="1" thickBot="1">
      <c r="B9" s="57" t="s">
        <v>56</v>
      </c>
      <c r="C9" s="858" t="s">
        <v>12</v>
      </c>
      <c r="D9" s="859"/>
      <c r="E9" s="859"/>
      <c r="F9" s="860"/>
      <c r="G9" s="861" t="s">
        <v>13</v>
      </c>
      <c r="H9" s="859"/>
      <c r="I9" s="859"/>
      <c r="J9" s="862"/>
      <c r="K9" s="863">
        <v>93</v>
      </c>
      <c r="L9" s="864"/>
      <c r="M9" s="865"/>
      <c r="N9" s="814" t="s">
        <v>198</v>
      </c>
      <c r="O9" s="814"/>
      <c r="P9" s="814"/>
      <c r="Q9" s="866"/>
      <c r="U9" s="113" t="s">
        <v>4</v>
      </c>
      <c r="V9" s="114" t="s">
        <v>89</v>
      </c>
      <c r="W9" s="114" t="s">
        <v>96</v>
      </c>
      <c r="X9" s="114" t="s">
        <v>97</v>
      </c>
      <c r="Y9" s="118" t="s">
        <v>36</v>
      </c>
      <c r="Z9" s="195" t="s">
        <v>199</v>
      </c>
      <c r="AC9" s="402" t="s">
        <v>321</v>
      </c>
      <c r="AD9" s="332" t="s">
        <v>89</v>
      </c>
      <c r="AE9" s="330" t="s">
        <v>253</v>
      </c>
      <c r="AF9" s="332" t="s">
        <v>245</v>
      </c>
      <c r="AG9" s="332" t="s">
        <v>96</v>
      </c>
      <c r="AH9" s="354" t="s">
        <v>97</v>
      </c>
    </row>
    <row r="10" spans="2:37">
      <c r="B10" s="119">
        <v>1</v>
      </c>
      <c r="C10" s="870">
        <f>②男入力!D10</f>
        <v>0</v>
      </c>
      <c r="D10" s="603"/>
      <c r="E10" s="603"/>
      <c r="F10" s="871"/>
      <c r="G10" s="872">
        <f>②男入力!H10</f>
        <v>0</v>
      </c>
      <c r="H10" s="603"/>
      <c r="I10" s="603"/>
      <c r="J10" s="604"/>
      <c r="K10" s="873">
        <f>②男入力!AL10</f>
        <v>0</v>
      </c>
      <c r="L10" s="874"/>
      <c r="M10" s="875"/>
      <c r="N10" s="603" t="str">
        <f>②男入力!AO10</f>
        <v/>
      </c>
      <c r="O10" s="603"/>
      <c r="P10" s="603"/>
      <c r="Q10" s="912"/>
      <c r="R10" s="33"/>
      <c r="S10" s="33"/>
      <c r="T10" s="295" t="str">
        <f>IF(Y10&gt;=Y11,"○","×")</f>
        <v>○</v>
      </c>
      <c r="U10" s="123" t="s">
        <v>25</v>
      </c>
      <c r="V10" s="78"/>
      <c r="W10" s="332" t="str">
        <f>IF(V10=0,"",VLOOKUP(V10,$B$10:$M$30,2))</f>
        <v/>
      </c>
      <c r="X10" s="332" t="str">
        <f>IF(V10=0,"",VLOOKUP(V10,$B$10:$M$30,6))</f>
        <v/>
      </c>
      <c r="Y10" s="79" t="str">
        <f>IF(V10=0,"",VLOOKUP(V10,$B$10:$R$30,10))</f>
        <v/>
      </c>
      <c r="Z10" s="414"/>
      <c r="AB10" s="110"/>
      <c r="AC10" s="80">
        <v>1</v>
      </c>
      <c r="AD10" s="61"/>
      <c r="AE10" s="417"/>
      <c r="AF10" s="502" t="str">
        <f>IF(AD10=0,"",VLOOKUP(AD10,$B$10:$Q$33,13))</f>
        <v/>
      </c>
      <c r="AG10" s="502" t="str">
        <f>IF(AD10=0,"",VLOOKUP(AD10,$B$10:$Q$33,2))</f>
        <v/>
      </c>
      <c r="AH10" s="511" t="str">
        <f t="shared" ref="AH10:AH14" si="0">IF(AD10=0,"",VLOOKUP(AD10,$B$9:$Q$33,6))</f>
        <v/>
      </c>
      <c r="AI10" s="1">
        <v>1</v>
      </c>
      <c r="AJ10" s="1">
        <f t="shared" ref="AJ10:AJ16" si="1">V10</f>
        <v>0</v>
      </c>
      <c r="AK10" s="1">
        <f>IF(COUNTIF($AJ$10:$AJ$40,AI10)&gt;0,1,0)</f>
        <v>0</v>
      </c>
    </row>
    <row r="11" spans="2:37">
      <c r="B11" s="115">
        <v>2</v>
      </c>
      <c r="C11" s="878">
        <f>②男入力!D11</f>
        <v>0</v>
      </c>
      <c r="D11" s="879"/>
      <c r="E11" s="879"/>
      <c r="F11" s="880"/>
      <c r="G11" s="881">
        <f>②男入力!H11</f>
        <v>0</v>
      </c>
      <c r="H11" s="879"/>
      <c r="I11" s="879"/>
      <c r="J11" s="882"/>
      <c r="K11" s="883">
        <f>②男入力!AL11</f>
        <v>0</v>
      </c>
      <c r="L11" s="884"/>
      <c r="M11" s="885"/>
      <c r="N11" s="879" t="str">
        <f>②男入力!AO11</f>
        <v/>
      </c>
      <c r="O11" s="879"/>
      <c r="P11" s="879"/>
      <c r="Q11" s="901"/>
      <c r="R11" s="62"/>
      <c r="S11" s="62"/>
      <c r="T11" s="295" t="str">
        <f>IF(AND(Y11&gt;=Y12,Y11&lt;=Y10),"○","×")</f>
        <v>○</v>
      </c>
      <c r="U11" s="111" t="s">
        <v>26</v>
      </c>
      <c r="V11" s="61"/>
      <c r="W11" s="65" t="str">
        <f t="shared" ref="W11:W16" si="2">IF(V11=0,"",VLOOKUP(V11,$B$10:$M$30,2))</f>
        <v/>
      </c>
      <c r="X11" s="65" t="str">
        <f t="shared" ref="X11:X16" si="3">IF(V11=0,"",VLOOKUP(V11,$B$10:$M$30,6))</f>
        <v/>
      </c>
      <c r="Y11" s="81" t="str">
        <f t="shared" ref="Y11:Y16" si="4">IF(V11=0,"",VLOOKUP(V11,$B$10:$R$30,10))</f>
        <v/>
      </c>
      <c r="Z11" s="415"/>
      <c r="AB11" s="110"/>
      <c r="AC11" s="80">
        <v>2</v>
      </c>
      <c r="AD11" s="61"/>
      <c r="AE11" s="417"/>
      <c r="AF11" s="502" t="str">
        <f t="shared" ref="AF11:AF33" si="5">IF(AD11=0,"",VLOOKUP(AD11,$B$10:$Q$33,13))</f>
        <v/>
      </c>
      <c r="AG11" s="502" t="str">
        <f t="shared" ref="AG11:AG33" si="6">IF(AD11=0,"",VLOOKUP(AD11,$B$10:$Q$33,2))</f>
        <v/>
      </c>
      <c r="AH11" s="511" t="str">
        <f t="shared" si="0"/>
        <v/>
      </c>
      <c r="AI11" s="1">
        <v>2</v>
      </c>
      <c r="AJ11" s="1">
        <f t="shared" si="1"/>
        <v>0</v>
      </c>
      <c r="AK11" s="1">
        <f t="shared" ref="AK11:AK33" si="7">IF(COUNTIF($AJ$10:$AJ$40,AI11)&gt;0,1,0)</f>
        <v>0</v>
      </c>
    </row>
    <row r="12" spans="2:37">
      <c r="B12" s="115">
        <v>3</v>
      </c>
      <c r="C12" s="878">
        <f>②男入力!D12</f>
        <v>0</v>
      </c>
      <c r="D12" s="879"/>
      <c r="E12" s="879"/>
      <c r="F12" s="880"/>
      <c r="G12" s="881">
        <f>②男入力!H12</f>
        <v>0</v>
      </c>
      <c r="H12" s="879"/>
      <c r="I12" s="879"/>
      <c r="J12" s="882"/>
      <c r="K12" s="883">
        <f>②男入力!AL12</f>
        <v>0</v>
      </c>
      <c r="L12" s="884"/>
      <c r="M12" s="885"/>
      <c r="N12" s="879" t="str">
        <f>②男入力!AO12</f>
        <v/>
      </c>
      <c r="O12" s="879"/>
      <c r="P12" s="879"/>
      <c r="Q12" s="901"/>
      <c r="R12" s="62"/>
      <c r="S12" s="62"/>
      <c r="T12" s="295" t="str">
        <f>IF(AND(Y12&gt;=Y13,Y12&lt;=Y11),"○","×")</f>
        <v>○</v>
      </c>
      <c r="U12" s="111" t="s">
        <v>27</v>
      </c>
      <c r="V12" s="61"/>
      <c r="W12" s="65" t="str">
        <f t="shared" si="2"/>
        <v/>
      </c>
      <c r="X12" s="65" t="str">
        <f t="shared" si="3"/>
        <v/>
      </c>
      <c r="Y12" s="81" t="str">
        <f t="shared" si="4"/>
        <v/>
      </c>
      <c r="Z12" s="415"/>
      <c r="AB12" s="110"/>
      <c r="AC12" s="80">
        <v>3</v>
      </c>
      <c r="AD12" s="61"/>
      <c r="AE12" s="417"/>
      <c r="AF12" s="502" t="str">
        <f t="shared" si="5"/>
        <v/>
      </c>
      <c r="AG12" s="502" t="str">
        <f t="shared" si="6"/>
        <v/>
      </c>
      <c r="AH12" s="511" t="str">
        <f t="shared" si="0"/>
        <v/>
      </c>
      <c r="AI12" s="1">
        <v>3</v>
      </c>
      <c r="AJ12" s="1">
        <f t="shared" si="1"/>
        <v>0</v>
      </c>
      <c r="AK12" s="1">
        <f t="shared" si="7"/>
        <v>0</v>
      </c>
    </row>
    <row r="13" spans="2:37">
      <c r="B13" s="115">
        <v>4</v>
      </c>
      <c r="C13" s="878">
        <f>②男入力!D13</f>
        <v>0</v>
      </c>
      <c r="D13" s="879"/>
      <c r="E13" s="879"/>
      <c r="F13" s="880"/>
      <c r="G13" s="881">
        <f>②男入力!H13</f>
        <v>0</v>
      </c>
      <c r="H13" s="879"/>
      <c r="I13" s="879"/>
      <c r="J13" s="882"/>
      <c r="K13" s="883">
        <f>②男入力!AL13</f>
        <v>0</v>
      </c>
      <c r="L13" s="884"/>
      <c r="M13" s="885"/>
      <c r="N13" s="879" t="str">
        <f>②男入力!AO13</f>
        <v/>
      </c>
      <c r="O13" s="879"/>
      <c r="P13" s="879"/>
      <c r="Q13" s="901"/>
      <c r="R13" s="62"/>
      <c r="S13" s="62"/>
      <c r="T13" s="295" t="str">
        <f>IF(AND(Y13&gt;=Y14,Y13&lt;=Y12),"○","×")</f>
        <v>○</v>
      </c>
      <c r="U13" s="111" t="s">
        <v>90</v>
      </c>
      <c r="V13" s="61"/>
      <c r="W13" s="65" t="str">
        <f t="shared" si="2"/>
        <v/>
      </c>
      <c r="X13" s="65" t="str">
        <f t="shared" si="3"/>
        <v/>
      </c>
      <c r="Y13" s="81" t="str">
        <f>IF(V13=0,"",VLOOKUP(V13,$B$10:$R$30,10))</f>
        <v/>
      </c>
      <c r="Z13" s="415"/>
      <c r="AB13" s="110"/>
      <c r="AC13" s="80">
        <v>4</v>
      </c>
      <c r="AD13" s="61"/>
      <c r="AE13" s="417"/>
      <c r="AF13" s="502" t="str">
        <f t="shared" si="5"/>
        <v/>
      </c>
      <c r="AG13" s="502" t="str">
        <f t="shared" si="6"/>
        <v/>
      </c>
      <c r="AH13" s="511" t="str">
        <f t="shared" si="0"/>
        <v/>
      </c>
      <c r="AI13" s="1">
        <v>4</v>
      </c>
      <c r="AJ13" s="1">
        <f t="shared" si="1"/>
        <v>0</v>
      </c>
      <c r="AK13" s="1">
        <f t="shared" si="7"/>
        <v>0</v>
      </c>
    </row>
    <row r="14" spans="2:37">
      <c r="B14" s="115">
        <v>5</v>
      </c>
      <c r="C14" s="878">
        <f>②男入力!D14</f>
        <v>0</v>
      </c>
      <c r="D14" s="879"/>
      <c r="E14" s="879"/>
      <c r="F14" s="880"/>
      <c r="G14" s="881">
        <f>②男入力!H14</f>
        <v>0</v>
      </c>
      <c r="H14" s="879"/>
      <c r="I14" s="879"/>
      <c r="J14" s="882"/>
      <c r="K14" s="883">
        <f>②男入力!AL14</f>
        <v>0</v>
      </c>
      <c r="L14" s="884"/>
      <c r="M14" s="885"/>
      <c r="N14" s="879" t="str">
        <f>②男入力!AO14</f>
        <v/>
      </c>
      <c r="O14" s="879"/>
      <c r="P14" s="879"/>
      <c r="Q14" s="901"/>
      <c r="R14" s="62"/>
      <c r="S14" s="62"/>
      <c r="T14" s="295" t="str">
        <f>IF(Y14&lt;=Y13,"○","×")</f>
        <v>○</v>
      </c>
      <c r="U14" s="111" t="s">
        <v>29</v>
      </c>
      <c r="V14" s="61"/>
      <c r="W14" s="65" t="str">
        <f t="shared" si="2"/>
        <v/>
      </c>
      <c r="X14" s="65" t="str">
        <f t="shared" si="3"/>
        <v/>
      </c>
      <c r="Y14" s="81" t="str">
        <f>IF(V14=0,"",VLOOKUP(V14,$B$10:$R$30,10))</f>
        <v/>
      </c>
      <c r="Z14" s="415"/>
      <c r="AB14" s="110"/>
      <c r="AC14" s="80">
        <v>5</v>
      </c>
      <c r="AD14" s="61"/>
      <c r="AE14" s="417"/>
      <c r="AF14" s="502" t="str">
        <f t="shared" si="5"/>
        <v/>
      </c>
      <c r="AG14" s="502" t="str">
        <f t="shared" si="6"/>
        <v/>
      </c>
      <c r="AH14" s="511" t="str">
        <f t="shared" si="0"/>
        <v/>
      </c>
      <c r="AI14" s="1">
        <v>5</v>
      </c>
      <c r="AJ14" s="1">
        <f t="shared" si="1"/>
        <v>0</v>
      </c>
      <c r="AK14" s="1">
        <f t="shared" si="7"/>
        <v>0</v>
      </c>
    </row>
    <row r="15" spans="2:37">
      <c r="B15" s="115">
        <v>6</v>
      </c>
      <c r="C15" s="878">
        <f>②男入力!D15</f>
        <v>0</v>
      </c>
      <c r="D15" s="879"/>
      <c r="E15" s="879"/>
      <c r="F15" s="880"/>
      <c r="G15" s="881">
        <f>②男入力!H15</f>
        <v>0</v>
      </c>
      <c r="H15" s="879"/>
      <c r="I15" s="879"/>
      <c r="J15" s="882"/>
      <c r="K15" s="883">
        <f>②男入力!AL15</f>
        <v>0</v>
      </c>
      <c r="L15" s="884"/>
      <c r="M15" s="885"/>
      <c r="N15" s="879" t="str">
        <f>②男入力!AO15</f>
        <v/>
      </c>
      <c r="O15" s="879"/>
      <c r="P15" s="879"/>
      <c r="Q15" s="901"/>
      <c r="R15" s="62"/>
      <c r="S15" s="62"/>
      <c r="T15" s="62"/>
      <c r="U15" s="111" t="s">
        <v>213</v>
      </c>
      <c r="V15" s="61"/>
      <c r="W15" s="65" t="str">
        <f t="shared" si="2"/>
        <v/>
      </c>
      <c r="X15" s="65" t="str">
        <f t="shared" si="3"/>
        <v/>
      </c>
      <c r="Y15" s="81" t="str">
        <f t="shared" si="4"/>
        <v/>
      </c>
      <c r="Z15" s="415"/>
      <c r="AB15" s="110"/>
      <c r="AC15" s="80">
        <v>6</v>
      </c>
      <c r="AD15" s="61"/>
      <c r="AE15" s="417"/>
      <c r="AF15" s="502" t="str">
        <f t="shared" si="5"/>
        <v/>
      </c>
      <c r="AG15" s="502" t="str">
        <f t="shared" si="6"/>
        <v/>
      </c>
      <c r="AH15" s="511" t="str">
        <f>IF(AD15=0,"",VLOOKUP(AD15,$B$9:$Q$33,6))</f>
        <v/>
      </c>
      <c r="AI15" s="1">
        <v>6</v>
      </c>
      <c r="AJ15" s="1">
        <f t="shared" si="1"/>
        <v>0</v>
      </c>
      <c r="AK15" s="1">
        <f t="shared" si="7"/>
        <v>0</v>
      </c>
    </row>
    <row r="16" spans="2:37" ht="14.25" thickBot="1">
      <c r="B16" s="115">
        <v>7</v>
      </c>
      <c r="C16" s="878">
        <f>②男入力!D16</f>
        <v>0</v>
      </c>
      <c r="D16" s="879"/>
      <c r="E16" s="879"/>
      <c r="F16" s="880"/>
      <c r="G16" s="881">
        <f>②男入力!H16</f>
        <v>0</v>
      </c>
      <c r="H16" s="879"/>
      <c r="I16" s="879"/>
      <c r="J16" s="882"/>
      <c r="K16" s="883">
        <f>②男入力!AL16</f>
        <v>0</v>
      </c>
      <c r="L16" s="884"/>
      <c r="M16" s="885"/>
      <c r="N16" s="879" t="str">
        <f>②男入力!AO16</f>
        <v/>
      </c>
      <c r="O16" s="879"/>
      <c r="P16" s="879"/>
      <c r="Q16" s="901"/>
      <c r="R16" s="62"/>
      <c r="S16" s="62"/>
      <c r="T16" s="62"/>
      <c r="U16" s="308" t="s">
        <v>214</v>
      </c>
      <c r="V16" s="309"/>
      <c r="W16" s="333" t="str">
        <f t="shared" si="2"/>
        <v/>
      </c>
      <c r="X16" s="333" t="str">
        <f t="shared" si="3"/>
        <v/>
      </c>
      <c r="Y16" s="199" t="str">
        <f t="shared" si="4"/>
        <v/>
      </c>
      <c r="Z16" s="416"/>
      <c r="AB16" s="110"/>
      <c r="AC16" s="80">
        <v>7</v>
      </c>
      <c r="AD16" s="61"/>
      <c r="AE16" s="417"/>
      <c r="AF16" s="502" t="str">
        <f t="shared" si="5"/>
        <v/>
      </c>
      <c r="AG16" s="502" t="str">
        <f t="shared" si="6"/>
        <v/>
      </c>
      <c r="AH16" s="511" t="str">
        <f t="shared" ref="AH16:AH33" si="8">IF(AD16=0,"",VLOOKUP(AD16,$B$9:$Q$33,6))</f>
        <v/>
      </c>
      <c r="AI16" s="1">
        <v>7</v>
      </c>
      <c r="AJ16" s="1">
        <f t="shared" si="1"/>
        <v>0</v>
      </c>
      <c r="AK16" s="1">
        <f t="shared" si="7"/>
        <v>0</v>
      </c>
    </row>
    <row r="17" spans="2:37" ht="14.25" thickBot="1">
      <c r="B17" s="115">
        <v>8</v>
      </c>
      <c r="C17" s="878">
        <f>②男入力!D17</f>
        <v>0</v>
      </c>
      <c r="D17" s="879"/>
      <c r="E17" s="879"/>
      <c r="F17" s="880"/>
      <c r="G17" s="881">
        <f>②男入力!H17</f>
        <v>0</v>
      </c>
      <c r="H17" s="879"/>
      <c r="I17" s="879"/>
      <c r="J17" s="882"/>
      <c r="K17" s="883">
        <f>②男入力!AL17</f>
        <v>0</v>
      </c>
      <c r="L17" s="884"/>
      <c r="M17" s="885"/>
      <c r="N17" s="879" t="str">
        <f>②男入力!AO17</f>
        <v/>
      </c>
      <c r="O17" s="879"/>
      <c r="P17" s="879"/>
      <c r="Q17" s="901"/>
      <c r="R17" s="62"/>
      <c r="S17" s="62"/>
      <c r="T17" s="62"/>
      <c r="U17" s="399"/>
      <c r="V17" s="400"/>
      <c r="AB17" s="110"/>
      <c r="AC17" s="80">
        <v>8</v>
      </c>
      <c r="AD17" s="61"/>
      <c r="AE17" s="417"/>
      <c r="AF17" s="502" t="str">
        <f t="shared" si="5"/>
        <v/>
      </c>
      <c r="AG17" s="502" t="str">
        <f t="shared" si="6"/>
        <v/>
      </c>
      <c r="AH17" s="511" t="str">
        <f t="shared" si="8"/>
        <v/>
      </c>
      <c r="AI17" s="1">
        <v>8</v>
      </c>
      <c r="AJ17" s="1">
        <f>AD10</f>
        <v>0</v>
      </c>
      <c r="AK17" s="1">
        <f t="shared" si="7"/>
        <v>0</v>
      </c>
    </row>
    <row r="18" spans="2:37" ht="14.25" customHeight="1" thickBot="1">
      <c r="B18" s="115">
        <v>9</v>
      </c>
      <c r="C18" s="878">
        <f>②男入力!D18</f>
        <v>0</v>
      </c>
      <c r="D18" s="879"/>
      <c r="E18" s="879"/>
      <c r="F18" s="880"/>
      <c r="G18" s="881">
        <f>②男入力!H18</f>
        <v>0</v>
      </c>
      <c r="H18" s="879"/>
      <c r="I18" s="879"/>
      <c r="J18" s="882"/>
      <c r="K18" s="883">
        <f>②男入力!AL18</f>
        <v>0</v>
      </c>
      <c r="L18" s="884"/>
      <c r="M18" s="885"/>
      <c r="N18" s="879" t="str">
        <f>②男入力!AO18</f>
        <v/>
      </c>
      <c r="O18" s="879"/>
      <c r="P18" s="879"/>
      <c r="Q18" s="901"/>
      <c r="R18" s="62"/>
      <c r="S18" s="62"/>
      <c r="T18" s="62"/>
      <c r="U18" s="908" t="s">
        <v>200</v>
      </c>
      <c r="V18" s="909"/>
      <c r="W18" s="910"/>
      <c r="X18" s="911"/>
      <c r="AB18" s="110"/>
      <c r="AC18" s="80">
        <v>9</v>
      </c>
      <c r="AD18" s="510"/>
      <c r="AE18" s="417"/>
      <c r="AF18" s="503" t="str">
        <f t="shared" si="5"/>
        <v/>
      </c>
      <c r="AG18" s="503" t="str">
        <f t="shared" si="6"/>
        <v/>
      </c>
      <c r="AH18" s="512" t="str">
        <f t="shared" si="8"/>
        <v/>
      </c>
      <c r="AI18" s="1">
        <v>9</v>
      </c>
      <c r="AJ18" s="1">
        <f t="shared" ref="AJ18:AJ40" si="9">AD11</f>
        <v>0</v>
      </c>
      <c r="AK18" s="1">
        <f>IF(COUNTIF($AJ$10:$AJ$40,AI18)&gt;0,1,0)</f>
        <v>0</v>
      </c>
    </row>
    <row r="19" spans="2:37" ht="14.25" thickBot="1">
      <c r="B19" s="115">
        <v>10</v>
      </c>
      <c r="C19" s="878">
        <f>②男入力!D19</f>
        <v>0</v>
      </c>
      <c r="D19" s="879"/>
      <c r="E19" s="879"/>
      <c r="F19" s="880"/>
      <c r="G19" s="881">
        <f>②男入力!H19</f>
        <v>0</v>
      </c>
      <c r="H19" s="879"/>
      <c r="I19" s="879"/>
      <c r="J19" s="882"/>
      <c r="K19" s="883">
        <f>②男入力!AL19</f>
        <v>0</v>
      </c>
      <c r="L19" s="884"/>
      <c r="M19" s="885"/>
      <c r="N19" s="879" t="str">
        <f>②男入力!AO19</f>
        <v/>
      </c>
      <c r="O19" s="879"/>
      <c r="P19" s="879"/>
      <c r="Q19" s="901"/>
      <c r="R19" s="62"/>
      <c r="S19" s="62"/>
      <c r="T19" s="62"/>
      <c r="U19" s="62"/>
      <c r="V19" s="33"/>
      <c r="AB19" s="110"/>
      <c r="AC19" s="80">
        <v>10</v>
      </c>
      <c r="AD19" s="510"/>
      <c r="AE19" s="417"/>
      <c r="AF19" s="503" t="str">
        <f t="shared" si="5"/>
        <v/>
      </c>
      <c r="AG19" s="503" t="str">
        <f t="shared" si="6"/>
        <v/>
      </c>
      <c r="AH19" s="512" t="str">
        <f t="shared" si="8"/>
        <v/>
      </c>
      <c r="AI19" s="1">
        <v>10</v>
      </c>
      <c r="AJ19" s="1">
        <f t="shared" si="9"/>
        <v>0</v>
      </c>
      <c r="AK19" s="1">
        <f t="shared" si="7"/>
        <v>0</v>
      </c>
    </row>
    <row r="20" spans="2:37">
      <c r="B20" s="115">
        <v>11</v>
      </c>
      <c r="C20" s="878">
        <f>②男入力!D20</f>
        <v>0</v>
      </c>
      <c r="D20" s="879"/>
      <c r="E20" s="879"/>
      <c r="F20" s="880"/>
      <c r="G20" s="881">
        <f>②男入力!H20</f>
        <v>0</v>
      </c>
      <c r="H20" s="879"/>
      <c r="I20" s="879"/>
      <c r="J20" s="882"/>
      <c r="K20" s="883">
        <f>②男入力!AL20</f>
        <v>0</v>
      </c>
      <c r="L20" s="884"/>
      <c r="M20" s="885"/>
      <c r="N20" s="879" t="str">
        <f>②男入力!AO20</f>
        <v/>
      </c>
      <c r="O20" s="879"/>
      <c r="P20" s="879"/>
      <c r="Q20" s="901"/>
      <c r="R20" s="62"/>
      <c r="S20" s="62"/>
      <c r="T20" s="62"/>
      <c r="U20" s="62"/>
      <c r="V20" s="33"/>
      <c r="W20" s="649" t="s">
        <v>271</v>
      </c>
      <c r="X20" s="572"/>
      <c r="AB20" s="110"/>
      <c r="AC20" s="80">
        <v>11</v>
      </c>
      <c r="AD20" s="510"/>
      <c r="AE20" s="417"/>
      <c r="AF20" s="503" t="str">
        <f t="shared" si="5"/>
        <v/>
      </c>
      <c r="AG20" s="503" t="str">
        <f t="shared" si="6"/>
        <v/>
      </c>
      <c r="AH20" s="512" t="str">
        <f t="shared" si="8"/>
        <v/>
      </c>
      <c r="AI20" s="1">
        <v>11</v>
      </c>
      <c r="AJ20" s="1">
        <f t="shared" si="9"/>
        <v>0</v>
      </c>
      <c r="AK20" s="1">
        <f t="shared" si="7"/>
        <v>0</v>
      </c>
    </row>
    <row r="21" spans="2:37" ht="14.25" thickBot="1">
      <c r="B21" s="115">
        <v>12</v>
      </c>
      <c r="C21" s="878">
        <f>②男入力!D21</f>
        <v>0</v>
      </c>
      <c r="D21" s="879"/>
      <c r="E21" s="879"/>
      <c r="F21" s="880"/>
      <c r="G21" s="881">
        <f>②男入力!H21</f>
        <v>0</v>
      </c>
      <c r="H21" s="879"/>
      <c r="I21" s="879"/>
      <c r="J21" s="882"/>
      <c r="K21" s="883">
        <f>②男入力!AL21</f>
        <v>0</v>
      </c>
      <c r="L21" s="884"/>
      <c r="M21" s="885"/>
      <c r="N21" s="879" t="str">
        <f>②男入力!AO21</f>
        <v/>
      </c>
      <c r="O21" s="879"/>
      <c r="P21" s="879"/>
      <c r="Q21" s="901"/>
      <c r="R21" s="62"/>
      <c r="S21" s="62"/>
      <c r="T21" s="62"/>
      <c r="U21" s="62"/>
      <c r="V21" s="33"/>
      <c r="W21" s="125">
        <f>$AK$34</f>
        <v>0</v>
      </c>
      <c r="X21" s="124" t="s">
        <v>11</v>
      </c>
      <c r="AB21" s="110"/>
      <c r="AC21" s="80">
        <v>12</v>
      </c>
      <c r="AD21" s="510"/>
      <c r="AE21" s="417"/>
      <c r="AF21" s="503" t="str">
        <f t="shared" si="5"/>
        <v/>
      </c>
      <c r="AG21" s="503" t="str">
        <f t="shared" si="6"/>
        <v/>
      </c>
      <c r="AH21" s="512" t="str">
        <f t="shared" si="8"/>
        <v/>
      </c>
      <c r="AI21" s="1">
        <v>12</v>
      </c>
      <c r="AJ21" s="1">
        <f t="shared" si="9"/>
        <v>0</v>
      </c>
      <c r="AK21" s="1">
        <f t="shared" si="7"/>
        <v>0</v>
      </c>
    </row>
    <row r="22" spans="2:37">
      <c r="B22" s="115">
        <v>13</v>
      </c>
      <c r="C22" s="878">
        <f>②男入力!D22</f>
        <v>0</v>
      </c>
      <c r="D22" s="879"/>
      <c r="E22" s="879"/>
      <c r="F22" s="880"/>
      <c r="G22" s="881">
        <f>②男入力!H22</f>
        <v>0</v>
      </c>
      <c r="H22" s="879"/>
      <c r="I22" s="879"/>
      <c r="J22" s="882"/>
      <c r="K22" s="883">
        <f>②男入力!AL22</f>
        <v>0</v>
      </c>
      <c r="L22" s="884"/>
      <c r="M22" s="885"/>
      <c r="N22" s="879" t="str">
        <f>②男入力!AO22</f>
        <v/>
      </c>
      <c r="O22" s="879"/>
      <c r="P22" s="879"/>
      <c r="Q22" s="901"/>
      <c r="R22" s="62"/>
      <c r="S22" s="62"/>
      <c r="T22" s="62"/>
      <c r="U22" s="62"/>
      <c r="V22" s="33"/>
      <c r="AB22" s="110"/>
      <c r="AC22" s="80">
        <v>13</v>
      </c>
      <c r="AD22" s="510"/>
      <c r="AE22" s="417"/>
      <c r="AF22" s="503" t="str">
        <f t="shared" si="5"/>
        <v/>
      </c>
      <c r="AG22" s="503" t="str">
        <f t="shared" si="6"/>
        <v/>
      </c>
      <c r="AH22" s="512" t="str">
        <f t="shared" si="8"/>
        <v/>
      </c>
      <c r="AI22" s="1">
        <v>13</v>
      </c>
      <c r="AJ22" s="1">
        <f t="shared" si="9"/>
        <v>0</v>
      </c>
      <c r="AK22" s="1">
        <f t="shared" si="7"/>
        <v>0</v>
      </c>
    </row>
    <row r="23" spans="2:37">
      <c r="B23" s="115">
        <v>14</v>
      </c>
      <c r="C23" s="878">
        <f>②男入力!D23</f>
        <v>0</v>
      </c>
      <c r="D23" s="879"/>
      <c r="E23" s="879"/>
      <c r="F23" s="880"/>
      <c r="G23" s="881">
        <f>②男入力!H23</f>
        <v>0</v>
      </c>
      <c r="H23" s="879"/>
      <c r="I23" s="879"/>
      <c r="J23" s="882"/>
      <c r="K23" s="883">
        <f>②男入力!AL23</f>
        <v>0</v>
      </c>
      <c r="L23" s="884"/>
      <c r="M23" s="885"/>
      <c r="N23" s="879" t="str">
        <f>②男入力!AO23</f>
        <v/>
      </c>
      <c r="O23" s="879"/>
      <c r="P23" s="879"/>
      <c r="Q23" s="901"/>
      <c r="R23" s="62"/>
      <c r="S23" s="62"/>
      <c r="T23" s="62"/>
      <c r="U23" s="62"/>
      <c r="V23" s="33"/>
      <c r="W23" s="126"/>
      <c r="AB23" s="110"/>
      <c r="AC23" s="80">
        <v>14</v>
      </c>
      <c r="AD23" s="510"/>
      <c r="AE23" s="417"/>
      <c r="AF23" s="503" t="str">
        <f t="shared" si="5"/>
        <v/>
      </c>
      <c r="AG23" s="503" t="str">
        <f t="shared" si="6"/>
        <v/>
      </c>
      <c r="AH23" s="512" t="str">
        <f t="shared" si="8"/>
        <v/>
      </c>
      <c r="AI23" s="1">
        <v>14</v>
      </c>
      <c r="AJ23" s="1">
        <f t="shared" si="9"/>
        <v>0</v>
      </c>
      <c r="AK23" s="1">
        <f t="shared" si="7"/>
        <v>0</v>
      </c>
    </row>
    <row r="24" spans="2:37">
      <c r="B24" s="403">
        <v>15</v>
      </c>
      <c r="C24" s="728">
        <f>②男入力!D24</f>
        <v>0</v>
      </c>
      <c r="D24" s="600"/>
      <c r="E24" s="600"/>
      <c r="F24" s="902"/>
      <c r="G24" s="903">
        <f>②男入力!H24</f>
        <v>0</v>
      </c>
      <c r="H24" s="600"/>
      <c r="I24" s="600"/>
      <c r="J24" s="729"/>
      <c r="K24" s="904">
        <f>②男入力!AL24</f>
        <v>0</v>
      </c>
      <c r="L24" s="905"/>
      <c r="M24" s="906"/>
      <c r="N24" s="600" t="str">
        <f>②男入力!AO24</f>
        <v/>
      </c>
      <c r="O24" s="600"/>
      <c r="P24" s="600"/>
      <c r="Q24" s="907"/>
      <c r="R24" s="62"/>
      <c r="S24" s="62"/>
      <c r="T24" s="62"/>
      <c r="U24" s="62"/>
      <c r="V24" s="33"/>
      <c r="W24" s="126"/>
      <c r="AB24" s="110"/>
      <c r="AC24" s="80">
        <v>15</v>
      </c>
      <c r="AD24" s="510"/>
      <c r="AE24" s="417"/>
      <c r="AF24" s="503" t="str">
        <f t="shared" si="5"/>
        <v/>
      </c>
      <c r="AG24" s="503" t="str">
        <f t="shared" si="6"/>
        <v/>
      </c>
      <c r="AH24" s="512" t="str">
        <f t="shared" si="8"/>
        <v/>
      </c>
      <c r="AI24" s="1">
        <v>15</v>
      </c>
      <c r="AJ24" s="1">
        <f t="shared" si="9"/>
        <v>0</v>
      </c>
      <c r="AK24" s="1">
        <f t="shared" si="7"/>
        <v>0</v>
      </c>
    </row>
    <row r="25" spans="2:37">
      <c r="B25" s="201">
        <v>16</v>
      </c>
      <c r="C25" s="878">
        <f>②男入力!D25</f>
        <v>0</v>
      </c>
      <c r="D25" s="879"/>
      <c r="E25" s="879"/>
      <c r="F25" s="880"/>
      <c r="G25" s="881">
        <f>②男入力!H25</f>
        <v>0</v>
      </c>
      <c r="H25" s="879"/>
      <c r="I25" s="879"/>
      <c r="J25" s="882"/>
      <c r="K25" s="883">
        <f>②男入力!AL25</f>
        <v>0</v>
      </c>
      <c r="L25" s="884"/>
      <c r="M25" s="885"/>
      <c r="N25" s="879" t="str">
        <f>②男入力!AO25</f>
        <v/>
      </c>
      <c r="O25" s="879"/>
      <c r="P25" s="879"/>
      <c r="Q25" s="901"/>
      <c r="R25" s="62"/>
      <c r="S25" s="62"/>
      <c r="T25" s="62"/>
      <c r="U25" s="62"/>
      <c r="V25" s="33"/>
      <c r="AB25" s="110"/>
      <c r="AC25" s="80">
        <v>16</v>
      </c>
      <c r="AD25" s="61"/>
      <c r="AE25" s="417"/>
      <c r="AF25" s="502" t="str">
        <f t="shared" si="5"/>
        <v/>
      </c>
      <c r="AG25" s="502" t="str">
        <f t="shared" si="6"/>
        <v/>
      </c>
      <c r="AH25" s="511" t="str">
        <f t="shared" si="8"/>
        <v/>
      </c>
      <c r="AI25" s="1">
        <v>16</v>
      </c>
      <c r="AJ25" s="1">
        <f t="shared" si="9"/>
        <v>0</v>
      </c>
      <c r="AK25" s="1">
        <f t="shared" si="7"/>
        <v>0</v>
      </c>
    </row>
    <row r="26" spans="2:37">
      <c r="B26" s="201">
        <v>17</v>
      </c>
      <c r="C26" s="878">
        <f>②男入力!D26</f>
        <v>0</v>
      </c>
      <c r="D26" s="879"/>
      <c r="E26" s="879"/>
      <c r="F26" s="880"/>
      <c r="G26" s="881">
        <f>②男入力!H26</f>
        <v>0</v>
      </c>
      <c r="H26" s="879"/>
      <c r="I26" s="879"/>
      <c r="J26" s="882"/>
      <c r="K26" s="883">
        <f>②男入力!AL26</f>
        <v>0</v>
      </c>
      <c r="L26" s="884"/>
      <c r="M26" s="885"/>
      <c r="N26" s="879" t="str">
        <f>②男入力!AO26</f>
        <v/>
      </c>
      <c r="O26" s="879"/>
      <c r="P26" s="879"/>
      <c r="Q26" s="901"/>
      <c r="R26" s="62"/>
      <c r="S26" s="62"/>
      <c r="T26" s="62"/>
      <c r="U26" s="62"/>
      <c r="V26" s="33"/>
      <c r="AB26" s="110"/>
      <c r="AC26" s="80">
        <v>17</v>
      </c>
      <c r="AD26" s="61"/>
      <c r="AE26" s="417"/>
      <c r="AF26" s="502" t="str">
        <f t="shared" si="5"/>
        <v/>
      </c>
      <c r="AG26" s="502" t="str">
        <f t="shared" si="6"/>
        <v/>
      </c>
      <c r="AH26" s="511" t="str">
        <f t="shared" si="8"/>
        <v/>
      </c>
      <c r="AI26" s="1">
        <v>17</v>
      </c>
      <c r="AJ26" s="1">
        <f t="shared" si="9"/>
        <v>0</v>
      </c>
      <c r="AK26" s="1">
        <f t="shared" si="7"/>
        <v>0</v>
      </c>
    </row>
    <row r="27" spans="2:37">
      <c r="B27" s="201">
        <v>18</v>
      </c>
      <c r="C27" s="878">
        <f>②男入力!D27</f>
        <v>0</v>
      </c>
      <c r="D27" s="879"/>
      <c r="E27" s="879"/>
      <c r="F27" s="880"/>
      <c r="G27" s="881">
        <f>②男入力!H27</f>
        <v>0</v>
      </c>
      <c r="H27" s="879"/>
      <c r="I27" s="879"/>
      <c r="J27" s="882"/>
      <c r="K27" s="883">
        <f>②男入力!AL27</f>
        <v>0</v>
      </c>
      <c r="L27" s="884"/>
      <c r="M27" s="885"/>
      <c r="N27" s="879" t="str">
        <f>②男入力!AO27</f>
        <v/>
      </c>
      <c r="O27" s="879"/>
      <c r="P27" s="879"/>
      <c r="Q27" s="901"/>
      <c r="R27" s="62"/>
      <c r="S27" s="62"/>
      <c r="T27" s="62"/>
      <c r="U27" s="62"/>
      <c r="V27" s="33"/>
      <c r="AB27" s="110"/>
      <c r="AC27" s="80">
        <v>18</v>
      </c>
      <c r="AD27" s="61"/>
      <c r="AE27" s="417"/>
      <c r="AF27" s="502" t="str">
        <f t="shared" si="5"/>
        <v/>
      </c>
      <c r="AG27" s="502" t="str">
        <f t="shared" si="6"/>
        <v/>
      </c>
      <c r="AH27" s="511" t="str">
        <f t="shared" si="8"/>
        <v/>
      </c>
      <c r="AI27" s="1">
        <v>18</v>
      </c>
      <c r="AJ27" s="1">
        <f t="shared" si="9"/>
        <v>0</v>
      </c>
      <c r="AK27" s="1">
        <f t="shared" si="7"/>
        <v>0</v>
      </c>
    </row>
    <row r="28" spans="2:37">
      <c r="B28" s="201">
        <v>19</v>
      </c>
      <c r="C28" s="878">
        <f>②男入力!D28</f>
        <v>0</v>
      </c>
      <c r="D28" s="879"/>
      <c r="E28" s="879"/>
      <c r="F28" s="880"/>
      <c r="G28" s="881">
        <f>②男入力!H28</f>
        <v>0</v>
      </c>
      <c r="H28" s="879"/>
      <c r="I28" s="879"/>
      <c r="J28" s="882"/>
      <c r="K28" s="883">
        <f>②男入力!AL28</f>
        <v>0</v>
      </c>
      <c r="L28" s="884"/>
      <c r="M28" s="885"/>
      <c r="N28" s="879" t="str">
        <f>②男入力!AO28</f>
        <v/>
      </c>
      <c r="O28" s="879"/>
      <c r="P28" s="879"/>
      <c r="Q28" s="901"/>
      <c r="R28" s="62"/>
      <c r="S28" s="62"/>
      <c r="T28" s="62"/>
      <c r="U28" s="62"/>
      <c r="V28" s="33"/>
      <c r="AB28" s="110"/>
      <c r="AC28" s="80">
        <v>19</v>
      </c>
      <c r="AD28" s="61"/>
      <c r="AE28" s="417"/>
      <c r="AF28" s="502" t="str">
        <f t="shared" si="5"/>
        <v/>
      </c>
      <c r="AG28" s="502" t="str">
        <f t="shared" si="6"/>
        <v/>
      </c>
      <c r="AH28" s="511" t="str">
        <f t="shared" si="8"/>
        <v/>
      </c>
      <c r="AI28" s="1">
        <v>19</v>
      </c>
      <c r="AJ28" s="1">
        <f t="shared" si="9"/>
        <v>0</v>
      </c>
      <c r="AK28" s="1">
        <f t="shared" si="7"/>
        <v>0</v>
      </c>
    </row>
    <row r="29" spans="2:37">
      <c r="B29" s="201">
        <v>20</v>
      </c>
      <c r="C29" s="878">
        <f>②男入力!D29</f>
        <v>0</v>
      </c>
      <c r="D29" s="879"/>
      <c r="E29" s="879"/>
      <c r="F29" s="880"/>
      <c r="G29" s="881">
        <f>②男入力!H29</f>
        <v>0</v>
      </c>
      <c r="H29" s="879"/>
      <c r="I29" s="879"/>
      <c r="J29" s="882"/>
      <c r="K29" s="883">
        <f>②男入力!AL29</f>
        <v>0</v>
      </c>
      <c r="L29" s="884"/>
      <c r="M29" s="885"/>
      <c r="N29" s="879" t="str">
        <f>②男入力!AO29</f>
        <v/>
      </c>
      <c r="O29" s="879"/>
      <c r="P29" s="879"/>
      <c r="Q29" s="901"/>
      <c r="R29" s="62"/>
      <c r="S29" s="62"/>
      <c r="T29" s="62"/>
      <c r="U29" s="62"/>
      <c r="V29" s="33"/>
      <c r="AB29" s="110"/>
      <c r="AC29" s="80">
        <v>20</v>
      </c>
      <c r="AD29" s="61"/>
      <c r="AE29" s="417"/>
      <c r="AF29" s="502" t="str">
        <f t="shared" si="5"/>
        <v/>
      </c>
      <c r="AG29" s="502" t="str">
        <f t="shared" si="6"/>
        <v/>
      </c>
      <c r="AH29" s="511" t="str">
        <f t="shared" si="8"/>
        <v/>
      </c>
      <c r="AI29" s="1">
        <v>20</v>
      </c>
      <c r="AJ29" s="1">
        <f t="shared" si="9"/>
        <v>0</v>
      </c>
      <c r="AK29" s="1">
        <f t="shared" si="7"/>
        <v>0</v>
      </c>
    </row>
    <row r="30" spans="2:37">
      <c r="B30" s="201">
        <v>21</v>
      </c>
      <c r="C30" s="878">
        <f>②男入力!D30</f>
        <v>0</v>
      </c>
      <c r="D30" s="879"/>
      <c r="E30" s="879"/>
      <c r="F30" s="880"/>
      <c r="G30" s="881">
        <f>②男入力!H30</f>
        <v>0</v>
      </c>
      <c r="H30" s="879"/>
      <c r="I30" s="879"/>
      <c r="J30" s="882"/>
      <c r="K30" s="883">
        <f>②男入力!AL30</f>
        <v>0</v>
      </c>
      <c r="L30" s="884"/>
      <c r="M30" s="885"/>
      <c r="N30" s="879" t="str">
        <f>②男入力!AO30</f>
        <v/>
      </c>
      <c r="O30" s="879"/>
      <c r="P30" s="879"/>
      <c r="Q30" s="901"/>
      <c r="R30" s="62"/>
      <c r="S30" s="62"/>
      <c r="T30" s="62"/>
      <c r="AB30" s="110"/>
      <c r="AC30" s="80">
        <v>21</v>
      </c>
      <c r="AD30" s="61"/>
      <c r="AE30" s="417"/>
      <c r="AF30" s="502" t="str">
        <f t="shared" si="5"/>
        <v/>
      </c>
      <c r="AG30" s="502" t="str">
        <f t="shared" si="6"/>
        <v/>
      </c>
      <c r="AH30" s="511" t="str">
        <f t="shared" si="8"/>
        <v/>
      </c>
      <c r="AI30" s="1">
        <v>21</v>
      </c>
      <c r="AJ30" s="1">
        <f t="shared" si="9"/>
        <v>0</v>
      </c>
      <c r="AK30" s="1">
        <f t="shared" si="7"/>
        <v>0</v>
      </c>
    </row>
    <row r="31" spans="2:37">
      <c r="B31" s="201">
        <v>22</v>
      </c>
      <c r="C31" s="878">
        <f>②男入力!D31</f>
        <v>0</v>
      </c>
      <c r="D31" s="879"/>
      <c r="E31" s="879"/>
      <c r="F31" s="880"/>
      <c r="G31" s="881">
        <f>②男入力!H31</f>
        <v>0</v>
      </c>
      <c r="H31" s="879"/>
      <c r="I31" s="879"/>
      <c r="J31" s="882"/>
      <c r="K31" s="883">
        <f>②男入力!AL31</f>
        <v>0</v>
      </c>
      <c r="L31" s="884"/>
      <c r="M31" s="885"/>
      <c r="N31" s="879" t="str">
        <f>②男入力!AO31</f>
        <v/>
      </c>
      <c r="O31" s="879"/>
      <c r="P31" s="879"/>
      <c r="Q31" s="901"/>
      <c r="AB31" s="110"/>
      <c r="AC31" s="80">
        <v>22</v>
      </c>
      <c r="AD31" s="61"/>
      <c r="AE31" s="417"/>
      <c r="AF31" s="502" t="str">
        <f t="shared" si="5"/>
        <v/>
      </c>
      <c r="AG31" s="502" t="str">
        <f t="shared" si="6"/>
        <v/>
      </c>
      <c r="AH31" s="511" t="str">
        <f t="shared" si="8"/>
        <v/>
      </c>
      <c r="AI31" s="1">
        <v>22</v>
      </c>
      <c r="AJ31" s="1">
        <f t="shared" si="9"/>
        <v>0</v>
      </c>
      <c r="AK31" s="1">
        <f t="shared" si="7"/>
        <v>0</v>
      </c>
    </row>
    <row r="32" spans="2:37">
      <c r="B32" s="201">
        <v>23</v>
      </c>
      <c r="C32" s="878">
        <f>②男入力!D32</f>
        <v>0</v>
      </c>
      <c r="D32" s="879"/>
      <c r="E32" s="879"/>
      <c r="F32" s="880"/>
      <c r="G32" s="881">
        <f>②男入力!H32</f>
        <v>0</v>
      </c>
      <c r="H32" s="879"/>
      <c r="I32" s="879"/>
      <c r="J32" s="882"/>
      <c r="K32" s="883">
        <f>②男入力!AL32</f>
        <v>0</v>
      </c>
      <c r="L32" s="884"/>
      <c r="M32" s="885"/>
      <c r="N32" s="879" t="str">
        <f>②男入力!AO32</f>
        <v/>
      </c>
      <c r="O32" s="879"/>
      <c r="P32" s="879"/>
      <c r="Q32" s="901"/>
      <c r="AB32" s="110"/>
      <c r="AC32" s="80">
        <v>23</v>
      </c>
      <c r="AD32" s="61"/>
      <c r="AE32" s="417"/>
      <c r="AF32" s="502" t="str">
        <f t="shared" si="5"/>
        <v/>
      </c>
      <c r="AG32" s="502" t="str">
        <f t="shared" si="6"/>
        <v/>
      </c>
      <c r="AH32" s="511" t="str">
        <f t="shared" si="8"/>
        <v/>
      </c>
      <c r="AI32" s="1">
        <v>23</v>
      </c>
      <c r="AJ32" s="1">
        <f t="shared" si="9"/>
        <v>0</v>
      </c>
      <c r="AK32" s="1">
        <f t="shared" si="7"/>
        <v>0</v>
      </c>
    </row>
    <row r="33" spans="2:37" ht="14.25" thickBot="1">
      <c r="B33" s="202">
        <v>24</v>
      </c>
      <c r="C33" s="890">
        <f>②男入力!D33</f>
        <v>0</v>
      </c>
      <c r="D33" s="891"/>
      <c r="E33" s="891"/>
      <c r="F33" s="892"/>
      <c r="G33" s="893">
        <f>②男入力!H33</f>
        <v>0</v>
      </c>
      <c r="H33" s="891"/>
      <c r="I33" s="891"/>
      <c r="J33" s="894"/>
      <c r="K33" s="895">
        <f>②男入力!AL33</f>
        <v>0</v>
      </c>
      <c r="L33" s="896"/>
      <c r="M33" s="897"/>
      <c r="N33" s="891" t="str">
        <f>②男入力!AO33</f>
        <v/>
      </c>
      <c r="O33" s="891"/>
      <c r="P33" s="891"/>
      <c r="Q33" s="900"/>
      <c r="AB33" s="110"/>
      <c r="AC33" s="82">
        <v>24</v>
      </c>
      <c r="AD33" s="83"/>
      <c r="AE33" s="418"/>
      <c r="AF33" s="504" t="str">
        <f t="shared" si="5"/>
        <v/>
      </c>
      <c r="AG33" s="504" t="str">
        <f t="shared" si="6"/>
        <v/>
      </c>
      <c r="AH33" s="513" t="str">
        <f t="shared" si="8"/>
        <v/>
      </c>
      <c r="AI33" s="1">
        <v>24</v>
      </c>
      <c r="AJ33" s="1">
        <f t="shared" si="9"/>
        <v>0</v>
      </c>
      <c r="AK33" s="1">
        <f t="shared" si="7"/>
        <v>0</v>
      </c>
    </row>
    <row r="34" spans="2:37">
      <c r="AJ34" s="1">
        <f t="shared" si="9"/>
        <v>0</v>
      </c>
      <c r="AK34" s="1">
        <f>SUM(AK10:AK33)</f>
        <v>0</v>
      </c>
    </row>
    <row r="35" spans="2:37">
      <c r="AJ35" s="1">
        <f t="shared" si="9"/>
        <v>0</v>
      </c>
    </row>
    <row r="36" spans="2:37">
      <c r="AJ36" s="1">
        <f>AD29</f>
        <v>0</v>
      </c>
    </row>
    <row r="37" spans="2:37">
      <c r="AJ37" s="1">
        <f t="shared" si="9"/>
        <v>0</v>
      </c>
    </row>
    <row r="38" spans="2:37">
      <c r="AJ38" s="1">
        <f t="shared" si="9"/>
        <v>0</v>
      </c>
    </row>
    <row r="39" spans="2:37">
      <c r="AJ39" s="1">
        <f t="shared" si="9"/>
        <v>0</v>
      </c>
    </row>
    <row r="40" spans="2:37">
      <c r="AJ40" s="288">
        <f t="shared" si="9"/>
        <v>0</v>
      </c>
    </row>
  </sheetData>
  <sheetProtection sheet="1" objects="1" scenarios="1"/>
  <protectedRanges>
    <protectedRange sqref="V10:V16 Z10:Z16 W18 AD10:AE33" name="すべて"/>
  </protectedRanges>
  <mergeCells count="115">
    <mergeCell ref="B6:B8"/>
    <mergeCell ref="C6:J6"/>
    <mergeCell ref="K6:M8"/>
    <mergeCell ref="N6:Q8"/>
    <mergeCell ref="C7:F8"/>
    <mergeCell ref="G7:J8"/>
    <mergeCell ref="AC7:AH8"/>
    <mergeCell ref="C9:F9"/>
    <mergeCell ref="G9:J9"/>
    <mergeCell ref="K9:M9"/>
    <mergeCell ref="N9:Q9"/>
    <mergeCell ref="D1:I1"/>
    <mergeCell ref="AA1:AE1"/>
    <mergeCell ref="AG1:AH1"/>
    <mergeCell ref="C5:M5"/>
    <mergeCell ref="C10:F10"/>
    <mergeCell ref="G10:J10"/>
    <mergeCell ref="K10:M10"/>
    <mergeCell ref="N10:Q10"/>
    <mergeCell ref="C11:F11"/>
    <mergeCell ref="G11:J11"/>
    <mergeCell ref="K11:M11"/>
    <mergeCell ref="N11:Q11"/>
    <mergeCell ref="U7:Y8"/>
    <mergeCell ref="C14:F14"/>
    <mergeCell ref="G14:J14"/>
    <mergeCell ref="K14:M14"/>
    <mergeCell ref="N14:Q14"/>
    <mergeCell ref="C15:F15"/>
    <mergeCell ref="G15:J15"/>
    <mergeCell ref="K15:M15"/>
    <mergeCell ref="N15:Q15"/>
    <mergeCell ref="C12:F12"/>
    <mergeCell ref="G12:J12"/>
    <mergeCell ref="K12:M12"/>
    <mergeCell ref="N12:Q12"/>
    <mergeCell ref="C13:F13"/>
    <mergeCell ref="G13:J13"/>
    <mergeCell ref="K13:M13"/>
    <mergeCell ref="N13:Q13"/>
    <mergeCell ref="U18:V18"/>
    <mergeCell ref="W18:X18"/>
    <mergeCell ref="C16:F16"/>
    <mergeCell ref="G16:J16"/>
    <mergeCell ref="K16:M16"/>
    <mergeCell ref="N16:Q16"/>
    <mergeCell ref="C17:F17"/>
    <mergeCell ref="G17:J17"/>
    <mergeCell ref="K17:M17"/>
    <mergeCell ref="N17:Q17"/>
    <mergeCell ref="C19:F19"/>
    <mergeCell ref="G19:J19"/>
    <mergeCell ref="K19:M19"/>
    <mergeCell ref="N19:Q19"/>
    <mergeCell ref="C20:F20"/>
    <mergeCell ref="G20:J20"/>
    <mergeCell ref="K20:M20"/>
    <mergeCell ref="N20:Q20"/>
    <mergeCell ref="C18:F18"/>
    <mergeCell ref="G18:J18"/>
    <mergeCell ref="K18:M18"/>
    <mergeCell ref="N18:Q18"/>
    <mergeCell ref="W20:X20"/>
    <mergeCell ref="C21:F21"/>
    <mergeCell ref="G21:J21"/>
    <mergeCell ref="K21:M21"/>
    <mergeCell ref="N21:Q21"/>
    <mergeCell ref="C22:F22"/>
    <mergeCell ref="G22:J22"/>
    <mergeCell ref="K22:M22"/>
    <mergeCell ref="N22:Q22"/>
    <mergeCell ref="C25:F25"/>
    <mergeCell ref="G25:J25"/>
    <mergeCell ref="K25:M25"/>
    <mergeCell ref="N25:Q25"/>
    <mergeCell ref="C26:F26"/>
    <mergeCell ref="G26:J26"/>
    <mergeCell ref="K26:M26"/>
    <mergeCell ref="N26:Q26"/>
    <mergeCell ref="C23:F23"/>
    <mergeCell ref="G23:J23"/>
    <mergeCell ref="K23:M23"/>
    <mergeCell ref="N23:Q23"/>
    <mergeCell ref="C24:F24"/>
    <mergeCell ref="G24:J24"/>
    <mergeCell ref="K24:M24"/>
    <mergeCell ref="N24:Q24"/>
    <mergeCell ref="C29:F29"/>
    <mergeCell ref="G29:J29"/>
    <mergeCell ref="K29:M29"/>
    <mergeCell ref="N29:Q29"/>
    <mergeCell ref="C30:F30"/>
    <mergeCell ref="G30:J30"/>
    <mergeCell ref="K30:M30"/>
    <mergeCell ref="N30:Q30"/>
    <mergeCell ref="C27:F27"/>
    <mergeCell ref="G27:J27"/>
    <mergeCell ref="K27:M27"/>
    <mergeCell ref="N27:Q27"/>
    <mergeCell ref="C28:F28"/>
    <mergeCell ref="G28:J28"/>
    <mergeCell ref="K28:M28"/>
    <mergeCell ref="N28:Q28"/>
    <mergeCell ref="C33:F33"/>
    <mergeCell ref="G33:J33"/>
    <mergeCell ref="K33:M33"/>
    <mergeCell ref="N33:Q33"/>
    <mergeCell ref="C31:F31"/>
    <mergeCell ref="G31:J31"/>
    <mergeCell ref="K31:M31"/>
    <mergeCell ref="N31:Q31"/>
    <mergeCell ref="C32:F32"/>
    <mergeCell ref="G32:J32"/>
    <mergeCell ref="K32:M32"/>
    <mergeCell ref="N32:Q32"/>
  </mergeCells>
  <phoneticPr fontId="2"/>
  <conditionalFormatting sqref="V10:V16">
    <cfRule type="duplicateValues" dxfId="42" priority="14"/>
  </conditionalFormatting>
  <conditionalFormatting sqref="AD10:AD33">
    <cfRule type="duplicateValues" dxfId="41" priority="13"/>
  </conditionalFormatting>
  <conditionalFormatting sqref="Y10">
    <cfRule type="expression" dxfId="40" priority="8">
      <formula>V11=""</formula>
    </cfRule>
    <cfRule type="expression" dxfId="39" priority="10">
      <formula>T10="×"</formula>
    </cfRule>
  </conditionalFormatting>
  <conditionalFormatting sqref="Y14">
    <cfRule type="expression" dxfId="38" priority="1">
      <formula>$V$14=""</formula>
    </cfRule>
    <cfRule type="expression" dxfId="37" priority="9">
      <formula>T14="×"</formula>
    </cfRule>
  </conditionalFormatting>
  <conditionalFormatting sqref="Y11">
    <cfRule type="expression" dxfId="36" priority="6">
      <formula>V12=""</formula>
    </cfRule>
    <cfRule type="expression" dxfId="35" priority="7">
      <formula>T11="×"</formula>
    </cfRule>
  </conditionalFormatting>
  <conditionalFormatting sqref="Y12">
    <cfRule type="expression" dxfId="34" priority="4">
      <formula>V13=""</formula>
    </cfRule>
    <cfRule type="expression" dxfId="33" priority="5">
      <formula>T12="×"</formula>
    </cfRule>
  </conditionalFormatting>
  <conditionalFormatting sqref="Y13">
    <cfRule type="expression" dxfId="32" priority="2">
      <formula>V14=""</formula>
    </cfRule>
    <cfRule type="expression" dxfId="31" priority="3">
      <formula>T13="×"</formula>
    </cfRule>
  </conditionalFormatting>
  <dataValidations count="3">
    <dataValidation type="list" allowBlank="1" showInputMessage="1" showErrorMessage="1" sqref="Z10:Z16" xr:uid="{00000000-0002-0000-0600-000000000000}">
      <formula1>"○"</formula1>
    </dataValidation>
    <dataValidation type="list" allowBlank="1" showInputMessage="1" showErrorMessage="1" sqref="W18:X18" xr:uid="{00000000-0002-0000-0600-000001000000}">
      <formula1>"優勝,準優勝,第３位"</formula1>
    </dataValidation>
    <dataValidation type="list" allowBlank="1" showInputMessage="1" showErrorMessage="1" sqref="AE10:AE33" xr:uid="{00000000-0002-0000-0600-000002000000}">
      <formula1>"１位,２位,３位"</formula1>
    </dataValidation>
  </dataValidations>
  <hyperlinks>
    <hyperlink ref="D1" location="Top!A1" display="Topへ戻る" xr:uid="{00000000-0004-0000-0600-000000000000}"/>
  </hyperlinks>
  <pageMargins left="0.7" right="0.7" top="0.75" bottom="0.75" header="0.3" footer="0.3"/>
  <pageSetup paperSize="9" scale="9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B1:AL30"/>
  <sheetViews>
    <sheetView showGridLines="0" showRowColHeaders="0" showZeros="0" zoomScaleNormal="100" workbookViewId="0">
      <pane xSplit="2" ySplit="9" topLeftCell="C10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17" width="3.125" style="1" customWidth="1"/>
    <col min="18" max="19" width="2.625" style="1" customWidth="1"/>
    <col min="20" max="20" width="2.5" style="1" customWidth="1"/>
    <col min="21" max="21" width="8.375" style="1" customWidth="1"/>
    <col min="22" max="22" width="6.5" style="1" customWidth="1"/>
    <col min="23" max="23" width="8.875" style="1" customWidth="1"/>
    <col min="24" max="25" width="9" style="1" customWidth="1"/>
    <col min="26" max="26" width="9" style="1" hidden="1" customWidth="1"/>
    <col min="27" max="27" width="3.75" style="1" customWidth="1"/>
    <col min="28" max="28" width="2.25" style="1" customWidth="1"/>
    <col min="29" max="29" width="11.5" style="1" customWidth="1"/>
    <col min="30" max="30" width="5.25" style="1" customWidth="1"/>
    <col min="31" max="31" width="11.875" style="1" hidden="1" customWidth="1"/>
    <col min="32" max="32" width="11.875" style="1" customWidth="1"/>
    <col min="33" max="35" width="9" style="1" customWidth="1"/>
    <col min="36" max="38" width="9" style="1" hidden="1" customWidth="1"/>
    <col min="39" max="40" width="9" style="1" customWidth="1"/>
    <col min="41" max="41" width="9" style="1"/>
    <col min="42" max="43" width="9" style="1" customWidth="1"/>
    <col min="44" max="16384" width="9" style="1"/>
  </cols>
  <sheetData>
    <row r="1" spans="2:38" ht="26.25" customHeight="1">
      <c r="D1" s="826" t="s">
        <v>103</v>
      </c>
      <c r="E1" s="827"/>
      <c r="F1" s="827"/>
      <c r="G1" s="827"/>
      <c r="H1" s="827"/>
      <c r="I1" s="828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88"/>
      <c r="Z1" s="88"/>
      <c r="AA1" s="852"/>
      <c r="AB1" s="852"/>
      <c r="AC1" s="852"/>
      <c r="AD1" s="852"/>
      <c r="AE1" s="852"/>
      <c r="AF1" s="88"/>
      <c r="AG1" s="852"/>
      <c r="AH1" s="852"/>
      <c r="AI1" s="88"/>
    </row>
    <row r="2" spans="2:38" ht="11.25" customHeight="1">
      <c r="M2" s="89"/>
      <c r="N2" s="90"/>
      <c r="O2" s="288" t="s">
        <v>114</v>
      </c>
      <c r="P2" s="288"/>
      <c r="Q2" s="288"/>
      <c r="R2" s="288"/>
      <c r="S2" s="288"/>
      <c r="T2" s="88"/>
      <c r="U2" s="299"/>
      <c r="V2" s="288" t="s">
        <v>115</v>
      </c>
    </row>
    <row r="3" spans="2:38" ht="32.25">
      <c r="C3" s="67" t="s">
        <v>117</v>
      </c>
      <c r="D3" s="3"/>
      <c r="E3" s="3"/>
      <c r="F3" s="3"/>
      <c r="G3" s="4"/>
      <c r="H3" s="63"/>
      <c r="I3" s="2"/>
      <c r="J3" s="2"/>
      <c r="K3" s="2"/>
      <c r="L3" s="2"/>
      <c r="M3" s="2"/>
      <c r="N3" s="2"/>
    </row>
    <row r="4" spans="2:38" ht="13.5" customHeight="1"/>
    <row r="5" spans="2:38" ht="18" thickBot="1">
      <c r="C5" s="165" t="s">
        <v>98</v>
      </c>
      <c r="D5" s="166"/>
      <c r="E5" s="166"/>
      <c r="F5" s="166"/>
      <c r="G5" s="166"/>
      <c r="H5" s="166"/>
      <c r="I5" s="166"/>
      <c r="J5" s="166"/>
      <c r="K5" s="167"/>
      <c r="L5" s="167"/>
      <c r="M5" s="167"/>
      <c r="N5" s="31"/>
      <c r="P5" s="159"/>
      <c r="Q5" s="159"/>
    </row>
    <row r="6" spans="2:38" ht="13.5" customHeight="1">
      <c r="B6" s="816" t="s">
        <v>50</v>
      </c>
      <c r="C6" s="822" t="s">
        <v>80</v>
      </c>
      <c r="D6" s="806"/>
      <c r="E6" s="806"/>
      <c r="F6" s="806"/>
      <c r="G6" s="806"/>
      <c r="H6" s="806"/>
      <c r="I6" s="806"/>
      <c r="J6" s="807"/>
      <c r="K6" s="571" t="s">
        <v>9</v>
      </c>
      <c r="L6" s="571"/>
      <c r="M6" s="571"/>
      <c r="N6" s="829" t="s">
        <v>83</v>
      </c>
      <c r="O6" s="801"/>
      <c r="P6" s="801"/>
      <c r="Q6" s="867"/>
    </row>
    <row r="7" spans="2:38" ht="13.5" customHeight="1">
      <c r="B7" s="817"/>
      <c r="C7" s="823" t="s">
        <v>10</v>
      </c>
      <c r="D7" s="778"/>
      <c r="E7" s="778"/>
      <c r="F7" s="778"/>
      <c r="G7" s="781" t="s">
        <v>11</v>
      </c>
      <c r="H7" s="778"/>
      <c r="I7" s="778"/>
      <c r="J7" s="782"/>
      <c r="K7" s="573"/>
      <c r="L7" s="573"/>
      <c r="M7" s="573"/>
      <c r="N7" s="803"/>
      <c r="O7" s="803"/>
      <c r="P7" s="803"/>
      <c r="Q7" s="868"/>
      <c r="U7" s="856" t="s">
        <v>94</v>
      </c>
      <c r="V7" s="856"/>
      <c r="W7" s="856"/>
      <c r="X7" s="856"/>
      <c r="Y7" s="856"/>
      <c r="Z7" s="163"/>
      <c r="AC7" s="856" t="s">
        <v>95</v>
      </c>
      <c r="AD7" s="856"/>
      <c r="AE7" s="856"/>
      <c r="AF7" s="856"/>
      <c r="AG7" s="856"/>
      <c r="AH7" s="856"/>
    </row>
    <row r="8" spans="2:38" ht="14.25" customHeight="1" thickBot="1">
      <c r="B8" s="818"/>
      <c r="C8" s="804"/>
      <c r="D8" s="780"/>
      <c r="E8" s="780"/>
      <c r="F8" s="780"/>
      <c r="G8" s="783"/>
      <c r="H8" s="780"/>
      <c r="I8" s="780"/>
      <c r="J8" s="784"/>
      <c r="K8" s="776"/>
      <c r="L8" s="776"/>
      <c r="M8" s="776"/>
      <c r="N8" s="780"/>
      <c r="O8" s="780"/>
      <c r="P8" s="780"/>
      <c r="Q8" s="869"/>
      <c r="U8" s="857"/>
      <c r="V8" s="857"/>
      <c r="W8" s="857"/>
      <c r="X8" s="857"/>
      <c r="Y8" s="857"/>
      <c r="Z8" s="164"/>
      <c r="AC8" s="857"/>
      <c r="AD8" s="857"/>
      <c r="AE8" s="857"/>
      <c r="AF8" s="857"/>
      <c r="AG8" s="857"/>
      <c r="AH8" s="857"/>
    </row>
    <row r="9" spans="2:38" ht="14.25" thickBot="1">
      <c r="B9" s="57" t="s">
        <v>56</v>
      </c>
      <c r="C9" s="858" t="s">
        <v>451</v>
      </c>
      <c r="D9" s="859"/>
      <c r="E9" s="859"/>
      <c r="F9" s="860"/>
      <c r="G9" s="861" t="s">
        <v>48</v>
      </c>
      <c r="H9" s="859"/>
      <c r="I9" s="859"/>
      <c r="J9" s="862"/>
      <c r="K9" s="863">
        <v>39</v>
      </c>
      <c r="L9" s="864"/>
      <c r="M9" s="865"/>
      <c r="N9" s="814" t="s">
        <v>93</v>
      </c>
      <c r="O9" s="814"/>
      <c r="P9" s="814"/>
      <c r="Q9" s="866"/>
      <c r="U9" s="113" t="s">
        <v>4</v>
      </c>
      <c r="V9" s="114" t="s">
        <v>89</v>
      </c>
      <c r="W9" s="114" t="s">
        <v>96</v>
      </c>
      <c r="X9" s="114" t="s">
        <v>97</v>
      </c>
      <c r="Y9" s="118" t="s">
        <v>36</v>
      </c>
      <c r="Z9" s="195" t="s">
        <v>199</v>
      </c>
      <c r="AB9" s="121"/>
      <c r="AC9" s="117" t="s">
        <v>244</v>
      </c>
      <c r="AD9" s="114" t="s">
        <v>89</v>
      </c>
      <c r="AE9" s="183" t="s">
        <v>253</v>
      </c>
      <c r="AF9" s="114" t="s">
        <v>245</v>
      </c>
      <c r="AG9" s="114" t="s">
        <v>96</v>
      </c>
      <c r="AH9" s="114" t="s">
        <v>97</v>
      </c>
      <c r="AI9" s="298" t="s">
        <v>258</v>
      </c>
    </row>
    <row r="10" spans="2:38">
      <c r="B10" s="119">
        <v>1</v>
      </c>
      <c r="C10" s="870">
        <f>③女入力!D10</f>
        <v>0</v>
      </c>
      <c r="D10" s="603"/>
      <c r="E10" s="603"/>
      <c r="F10" s="871"/>
      <c r="G10" s="872">
        <f>③女入力!H10</f>
        <v>0</v>
      </c>
      <c r="H10" s="603"/>
      <c r="I10" s="603"/>
      <c r="J10" s="604"/>
      <c r="K10" s="873">
        <f>③女入力!AL10</f>
        <v>0</v>
      </c>
      <c r="L10" s="874"/>
      <c r="M10" s="875"/>
      <c r="N10" s="876" t="str">
        <f>③女入力!AO10</f>
        <v/>
      </c>
      <c r="O10" s="876"/>
      <c r="P10" s="876"/>
      <c r="Q10" s="877"/>
      <c r="R10" s="33"/>
      <c r="S10" s="33"/>
      <c r="T10" s="295" t="str">
        <f>IF(Y10&gt;=Y11,"○","×")</f>
        <v>○</v>
      </c>
      <c r="U10" s="123" t="s">
        <v>25</v>
      </c>
      <c r="V10" s="78"/>
      <c r="W10" s="191" t="str">
        <f>IF(V10=0,"",VLOOKUP(V10,$B$10:$M$25,2))</f>
        <v/>
      </c>
      <c r="X10" s="191" t="str">
        <f>IF(V10=0,"",VLOOKUP(V10,$B$10:$M$25,6))</f>
        <v/>
      </c>
      <c r="Y10" s="79" t="str">
        <f>IF(V10=0,"",VLOOKUP(V10,$B$10:$R$30,10))</f>
        <v/>
      </c>
      <c r="Z10" s="210"/>
      <c r="AB10" s="122"/>
      <c r="AC10" s="77" t="s">
        <v>246</v>
      </c>
      <c r="AD10" s="78"/>
      <c r="AE10" s="286"/>
      <c r="AF10" s="160" t="str">
        <f>IF(AD10=0,"",VLOOKUP(AD10,$B$10:$Q$25,13))</f>
        <v/>
      </c>
      <c r="AG10" s="160" t="str">
        <f>IF(AD10=0,"",VLOOKUP(AD10,$B$10:$Q$25,2))</f>
        <v/>
      </c>
      <c r="AH10" s="300" t="str">
        <f>IF(AD10=0,"",VLOOKUP(AD10,$B$10:$R$30,6))</f>
        <v/>
      </c>
      <c r="AI10" s="540"/>
      <c r="AJ10" s="1">
        <v>1</v>
      </c>
      <c r="AK10" s="1">
        <f>V10</f>
        <v>0</v>
      </c>
      <c r="AL10" s="1">
        <f>IF(COUNTIF($AK$10:$AK$29,AJ10)&gt;0,1,0)</f>
        <v>0</v>
      </c>
    </row>
    <row r="11" spans="2:38">
      <c r="B11" s="115">
        <v>2</v>
      </c>
      <c r="C11" s="878">
        <f>③女入力!D11</f>
        <v>0</v>
      </c>
      <c r="D11" s="879"/>
      <c r="E11" s="879"/>
      <c r="F11" s="880"/>
      <c r="G11" s="881">
        <f>③女入力!H11</f>
        <v>0</v>
      </c>
      <c r="H11" s="879"/>
      <c r="I11" s="879"/>
      <c r="J11" s="882"/>
      <c r="K11" s="883">
        <f>③女入力!AL11</f>
        <v>0</v>
      </c>
      <c r="L11" s="884"/>
      <c r="M11" s="885"/>
      <c r="N11" s="886" t="str">
        <f>③女入力!AO11</f>
        <v/>
      </c>
      <c r="O11" s="886"/>
      <c r="P11" s="886"/>
      <c r="Q11" s="887"/>
      <c r="R11" s="62"/>
      <c r="S11" s="62"/>
      <c r="T11" s="295" t="str">
        <f>IF(AND(Y11&gt;=Y12,Y11&lt;=Y10),"○","×")</f>
        <v>○</v>
      </c>
      <c r="U11" s="111" t="s">
        <v>27</v>
      </c>
      <c r="V11" s="61"/>
      <c r="W11" s="65" t="str">
        <f t="shared" ref="W11:W13" si="0">IF(V11=0,"",VLOOKUP(V11,$B$10:$M$25,2))</f>
        <v/>
      </c>
      <c r="X11" s="65" t="str">
        <f t="shared" ref="X11:X13" si="1">IF(V11=0,"",VLOOKUP(V11,$B$10:$M$25,6))</f>
        <v/>
      </c>
      <c r="Y11" s="81" t="str">
        <f t="shared" ref="Y11:Y13" si="2">IF(V11=0,"",VLOOKUP(V11,$B$10:$R$30,10))</f>
        <v/>
      </c>
      <c r="Z11" s="197"/>
      <c r="AB11" s="122"/>
      <c r="AC11" s="287" t="s">
        <v>247</v>
      </c>
      <c r="AD11" s="61"/>
      <c r="AE11" s="61"/>
      <c r="AF11" s="65" t="str">
        <f t="shared" ref="AF11:AF25" si="3">IF(AD11=0,"",VLOOKUP(AD11,$B$10:$Q$25,13))</f>
        <v/>
      </c>
      <c r="AG11" s="65" t="str">
        <f t="shared" ref="AG11:AG25" si="4">IF(AD11=0,"",VLOOKUP(AD11,$B$10:$Q$25,2))</f>
        <v/>
      </c>
      <c r="AH11" s="294" t="str">
        <f t="shared" ref="AH11:AH25" si="5">IF(AD11=0,"",VLOOKUP(AD11,$B$10:$R$30,6))</f>
        <v/>
      </c>
      <c r="AI11" s="541"/>
      <c r="AJ11" s="1">
        <v>2</v>
      </c>
      <c r="AK11" s="1">
        <f t="shared" ref="AK11:AK13" si="6">V11</f>
        <v>0</v>
      </c>
      <c r="AL11" s="1">
        <f t="shared" ref="AL11:AL25" si="7">IF(COUNTIF($AK$10:$AK$29,AJ11)&gt;0,1,0)</f>
        <v>0</v>
      </c>
    </row>
    <row r="12" spans="2:38">
      <c r="B12" s="115">
        <v>3</v>
      </c>
      <c r="C12" s="878">
        <f>③女入力!D12</f>
        <v>0</v>
      </c>
      <c r="D12" s="879"/>
      <c r="E12" s="879"/>
      <c r="F12" s="880"/>
      <c r="G12" s="881">
        <f>③女入力!H12</f>
        <v>0</v>
      </c>
      <c r="H12" s="879"/>
      <c r="I12" s="879"/>
      <c r="J12" s="882"/>
      <c r="K12" s="883">
        <f>③女入力!AL12</f>
        <v>0</v>
      </c>
      <c r="L12" s="884"/>
      <c r="M12" s="885"/>
      <c r="N12" s="886" t="str">
        <f>③女入力!AO12</f>
        <v/>
      </c>
      <c r="O12" s="886"/>
      <c r="P12" s="886"/>
      <c r="Q12" s="887"/>
      <c r="R12" s="62"/>
      <c r="S12" s="62"/>
      <c r="T12" s="295" t="str">
        <f>IF(V12="","○",IF(Y12&lt;=Y11,"○","×"))</f>
        <v>○</v>
      </c>
      <c r="U12" s="111" t="s">
        <v>29</v>
      </c>
      <c r="V12" s="61"/>
      <c r="W12" s="65" t="str">
        <f t="shared" si="0"/>
        <v/>
      </c>
      <c r="X12" s="65" t="str">
        <f t="shared" si="1"/>
        <v/>
      </c>
      <c r="Y12" s="81" t="str">
        <f t="shared" si="2"/>
        <v/>
      </c>
      <c r="Z12" s="197"/>
      <c r="AB12" s="122"/>
      <c r="AC12" s="80" t="s">
        <v>248</v>
      </c>
      <c r="AD12" s="61"/>
      <c r="AE12" s="61"/>
      <c r="AF12" s="65" t="str">
        <f t="shared" si="3"/>
        <v/>
      </c>
      <c r="AG12" s="65" t="str">
        <f t="shared" si="4"/>
        <v/>
      </c>
      <c r="AH12" s="294" t="str">
        <f t="shared" si="5"/>
        <v/>
      </c>
      <c r="AI12" s="541"/>
      <c r="AJ12" s="1">
        <v>3</v>
      </c>
      <c r="AK12" s="1">
        <f t="shared" si="6"/>
        <v>0</v>
      </c>
      <c r="AL12" s="1">
        <f t="shared" si="7"/>
        <v>0</v>
      </c>
    </row>
    <row r="13" spans="2:38" ht="14.25" thickBot="1">
      <c r="B13" s="115">
        <v>4</v>
      </c>
      <c r="C13" s="878">
        <f>③女入力!D13</f>
        <v>0</v>
      </c>
      <c r="D13" s="879"/>
      <c r="E13" s="879"/>
      <c r="F13" s="880"/>
      <c r="G13" s="881">
        <f>③女入力!H13</f>
        <v>0</v>
      </c>
      <c r="H13" s="879"/>
      <c r="I13" s="879"/>
      <c r="J13" s="882"/>
      <c r="K13" s="883">
        <f>③女入力!AL13</f>
        <v>0</v>
      </c>
      <c r="L13" s="884"/>
      <c r="M13" s="885"/>
      <c r="N13" s="886" t="str">
        <f>③女入力!AO13</f>
        <v/>
      </c>
      <c r="O13" s="886"/>
      <c r="P13" s="886"/>
      <c r="Q13" s="887"/>
      <c r="R13" s="62"/>
      <c r="S13" s="62"/>
      <c r="T13" s="62"/>
      <c r="U13" s="112" t="s">
        <v>212</v>
      </c>
      <c r="V13" s="83"/>
      <c r="W13" s="84" t="str">
        <f t="shared" si="0"/>
        <v/>
      </c>
      <c r="X13" s="84" t="str">
        <f t="shared" si="1"/>
        <v/>
      </c>
      <c r="Y13" s="184" t="str">
        <f t="shared" si="2"/>
        <v/>
      </c>
      <c r="Z13" s="198"/>
      <c r="AB13" s="122"/>
      <c r="AC13" s="80" t="s">
        <v>249</v>
      </c>
      <c r="AD13" s="61"/>
      <c r="AE13" s="61"/>
      <c r="AF13" s="65" t="str">
        <f t="shared" si="3"/>
        <v/>
      </c>
      <c r="AG13" s="65" t="str">
        <f t="shared" si="4"/>
        <v/>
      </c>
      <c r="AH13" s="294" t="str">
        <f t="shared" si="5"/>
        <v/>
      </c>
      <c r="AI13" s="541"/>
      <c r="AJ13" s="1">
        <v>4</v>
      </c>
      <c r="AK13" s="1">
        <f t="shared" si="6"/>
        <v>0</v>
      </c>
      <c r="AL13" s="1">
        <f t="shared" si="7"/>
        <v>0</v>
      </c>
    </row>
    <row r="14" spans="2:38" ht="14.25" thickBot="1">
      <c r="B14" s="115">
        <v>5</v>
      </c>
      <c r="C14" s="878">
        <f>③女入力!D14</f>
        <v>0</v>
      </c>
      <c r="D14" s="879"/>
      <c r="E14" s="879"/>
      <c r="F14" s="880"/>
      <c r="G14" s="881">
        <f>③女入力!H14</f>
        <v>0</v>
      </c>
      <c r="H14" s="879"/>
      <c r="I14" s="879"/>
      <c r="J14" s="882"/>
      <c r="K14" s="883">
        <f>③女入力!AL14</f>
        <v>0</v>
      </c>
      <c r="L14" s="884"/>
      <c r="M14" s="885"/>
      <c r="N14" s="886" t="str">
        <f>③女入力!AO14</f>
        <v/>
      </c>
      <c r="O14" s="886"/>
      <c r="P14" s="886"/>
      <c r="Q14" s="887"/>
      <c r="R14" s="62"/>
      <c r="S14" s="62"/>
      <c r="T14" s="62"/>
      <c r="U14" s="117" t="s">
        <v>258</v>
      </c>
      <c r="V14" s="310" t="str">
        <f>(4-COUNTBLANK(V10:V13))&amp;"名"</f>
        <v>0名</v>
      </c>
      <c r="AB14" s="122"/>
      <c r="AC14" s="80" t="s">
        <v>250</v>
      </c>
      <c r="AD14" s="61"/>
      <c r="AE14" s="61"/>
      <c r="AF14" s="65" t="str">
        <f t="shared" si="3"/>
        <v/>
      </c>
      <c r="AG14" s="65" t="str">
        <f t="shared" si="4"/>
        <v/>
      </c>
      <c r="AH14" s="294" t="str">
        <f t="shared" si="5"/>
        <v/>
      </c>
      <c r="AI14" s="541"/>
      <c r="AJ14" s="1">
        <v>5</v>
      </c>
      <c r="AK14" s="1">
        <f>AD10</f>
        <v>0</v>
      </c>
      <c r="AL14" s="1">
        <f t="shared" si="7"/>
        <v>0</v>
      </c>
    </row>
    <row r="15" spans="2:38" ht="14.25" customHeight="1">
      <c r="B15" s="115">
        <v>6</v>
      </c>
      <c r="C15" s="878">
        <f>③女入力!D15</f>
        <v>0</v>
      </c>
      <c r="D15" s="879"/>
      <c r="E15" s="879"/>
      <c r="F15" s="880"/>
      <c r="G15" s="881">
        <f>③女入力!H15</f>
        <v>0</v>
      </c>
      <c r="H15" s="879"/>
      <c r="I15" s="879"/>
      <c r="J15" s="882"/>
      <c r="K15" s="883">
        <f>③女入力!AL15</f>
        <v>0</v>
      </c>
      <c r="L15" s="884"/>
      <c r="M15" s="885"/>
      <c r="N15" s="886" t="str">
        <f>③女入力!AO15</f>
        <v/>
      </c>
      <c r="O15" s="886"/>
      <c r="P15" s="886"/>
      <c r="Q15" s="887"/>
      <c r="R15" s="62"/>
      <c r="S15" s="62"/>
      <c r="T15" s="62"/>
      <c r="U15" s="888" t="s">
        <v>200</v>
      </c>
      <c r="V15" s="888"/>
      <c r="W15" s="889"/>
      <c r="X15" s="889"/>
      <c r="AB15" s="122"/>
      <c r="AC15" s="80" t="s">
        <v>251</v>
      </c>
      <c r="AD15" s="61"/>
      <c r="AE15" s="61"/>
      <c r="AF15" s="65" t="str">
        <f t="shared" si="3"/>
        <v/>
      </c>
      <c r="AG15" s="65" t="str">
        <f t="shared" si="4"/>
        <v/>
      </c>
      <c r="AH15" s="294" t="str">
        <f t="shared" si="5"/>
        <v/>
      </c>
      <c r="AI15" s="541"/>
      <c r="AJ15" s="1">
        <v>6</v>
      </c>
      <c r="AK15" s="1">
        <f t="shared" ref="AK15:AK29" si="8">AD11</f>
        <v>0</v>
      </c>
      <c r="AL15" s="1">
        <f t="shared" si="7"/>
        <v>0</v>
      </c>
    </row>
    <row r="16" spans="2:38" ht="14.25" thickBot="1">
      <c r="B16" s="115">
        <v>7</v>
      </c>
      <c r="C16" s="878">
        <f>③女入力!D16</f>
        <v>0</v>
      </c>
      <c r="D16" s="879"/>
      <c r="E16" s="879"/>
      <c r="F16" s="880"/>
      <c r="G16" s="881">
        <f>③女入力!H16</f>
        <v>0</v>
      </c>
      <c r="H16" s="879"/>
      <c r="I16" s="879"/>
      <c r="J16" s="882"/>
      <c r="K16" s="883">
        <f>③女入力!AL16</f>
        <v>0</v>
      </c>
      <c r="L16" s="884"/>
      <c r="M16" s="885"/>
      <c r="N16" s="886" t="str">
        <f>③女入力!AO16</f>
        <v/>
      </c>
      <c r="O16" s="886"/>
      <c r="P16" s="886"/>
      <c r="Q16" s="887"/>
      <c r="R16" s="62"/>
      <c r="S16" s="62"/>
      <c r="T16" s="62"/>
      <c r="U16" s="62"/>
      <c r="V16" s="33"/>
      <c r="AB16" s="122"/>
      <c r="AC16" s="80" t="s">
        <v>252</v>
      </c>
      <c r="AD16" s="61"/>
      <c r="AE16" s="61"/>
      <c r="AF16" s="65" t="str">
        <f t="shared" si="3"/>
        <v/>
      </c>
      <c r="AG16" s="65" t="str">
        <f t="shared" si="4"/>
        <v/>
      </c>
      <c r="AH16" s="294" t="str">
        <f t="shared" si="5"/>
        <v/>
      </c>
      <c r="AI16" s="541"/>
      <c r="AJ16" s="1">
        <v>7</v>
      </c>
      <c r="AK16" s="1">
        <f t="shared" si="8"/>
        <v>0</v>
      </c>
      <c r="AL16" s="1">
        <f t="shared" si="7"/>
        <v>0</v>
      </c>
    </row>
    <row r="17" spans="2:38" ht="14.25" thickBot="1">
      <c r="B17" s="115">
        <v>8</v>
      </c>
      <c r="C17" s="878">
        <f>③女入力!D17</f>
        <v>0</v>
      </c>
      <c r="D17" s="879"/>
      <c r="E17" s="879"/>
      <c r="F17" s="880"/>
      <c r="G17" s="881">
        <f>③女入力!H17</f>
        <v>0</v>
      </c>
      <c r="H17" s="879"/>
      <c r="I17" s="879"/>
      <c r="J17" s="882"/>
      <c r="K17" s="883">
        <f>③女入力!AL17</f>
        <v>0</v>
      </c>
      <c r="L17" s="884"/>
      <c r="M17" s="885"/>
      <c r="N17" s="886" t="str">
        <f>③女入力!AO17</f>
        <v/>
      </c>
      <c r="O17" s="886"/>
      <c r="P17" s="886"/>
      <c r="Q17" s="887"/>
      <c r="R17" s="62"/>
      <c r="S17" s="62"/>
      <c r="T17" s="62"/>
      <c r="U17" s="62"/>
      <c r="V17" s="33"/>
      <c r="W17" s="649" t="s">
        <v>272</v>
      </c>
      <c r="X17" s="572"/>
      <c r="AB17" s="122"/>
      <c r="AC17" s="82" t="s">
        <v>234</v>
      </c>
      <c r="AD17" s="83"/>
      <c r="AE17" s="83"/>
      <c r="AF17" s="192" t="str">
        <f t="shared" si="3"/>
        <v/>
      </c>
      <c r="AG17" s="192" t="str">
        <f t="shared" si="4"/>
        <v/>
      </c>
      <c r="AH17" s="297" t="str">
        <f t="shared" si="5"/>
        <v/>
      </c>
      <c r="AI17" s="541"/>
      <c r="AJ17" s="1">
        <v>8</v>
      </c>
      <c r="AK17" s="1">
        <f t="shared" si="8"/>
        <v>0</v>
      </c>
      <c r="AL17" s="1">
        <f t="shared" si="7"/>
        <v>0</v>
      </c>
    </row>
    <row r="18" spans="2:38" ht="14.25" thickBot="1">
      <c r="B18" s="115">
        <v>9</v>
      </c>
      <c r="C18" s="878">
        <f>③女入力!D18</f>
        <v>0</v>
      </c>
      <c r="D18" s="879"/>
      <c r="E18" s="879"/>
      <c r="F18" s="880"/>
      <c r="G18" s="881">
        <f>③女入力!H18</f>
        <v>0</v>
      </c>
      <c r="H18" s="879"/>
      <c r="I18" s="879"/>
      <c r="J18" s="882"/>
      <c r="K18" s="883">
        <f>③女入力!AL18</f>
        <v>0</v>
      </c>
      <c r="L18" s="884"/>
      <c r="M18" s="885"/>
      <c r="N18" s="886" t="str">
        <f>③女入力!AO18</f>
        <v/>
      </c>
      <c r="O18" s="886"/>
      <c r="P18" s="886"/>
      <c r="Q18" s="887"/>
      <c r="R18" s="62"/>
      <c r="S18" s="62"/>
      <c r="T18" s="62"/>
      <c r="U18" s="62"/>
      <c r="V18" s="33"/>
      <c r="W18" s="125">
        <f>$AL$30</f>
        <v>0</v>
      </c>
      <c r="X18" s="124" t="s">
        <v>11</v>
      </c>
      <c r="AB18" s="208"/>
      <c r="AC18" s="200">
        <v>9</v>
      </c>
      <c r="AD18" s="200"/>
      <c r="AE18" s="200"/>
      <c r="AF18" s="203" t="str">
        <f t="shared" si="3"/>
        <v/>
      </c>
      <c r="AG18" s="203" t="str">
        <f t="shared" si="4"/>
        <v/>
      </c>
      <c r="AH18" s="207" t="str">
        <f t="shared" si="5"/>
        <v/>
      </c>
      <c r="AI18" s="301" t="str">
        <f>COUNTIF(AI10:AI17,"○")&amp;"名"</f>
        <v>0名</v>
      </c>
      <c r="AJ18" s="1">
        <v>9</v>
      </c>
      <c r="AK18" s="1">
        <f t="shared" si="8"/>
        <v>0</v>
      </c>
      <c r="AL18" s="1">
        <f t="shared" si="7"/>
        <v>0</v>
      </c>
    </row>
    <row r="19" spans="2:38">
      <c r="B19" s="115">
        <v>10</v>
      </c>
      <c r="C19" s="878">
        <f>③女入力!D19</f>
        <v>0</v>
      </c>
      <c r="D19" s="879"/>
      <c r="E19" s="879"/>
      <c r="F19" s="880"/>
      <c r="G19" s="881">
        <f>③女入力!H19</f>
        <v>0</v>
      </c>
      <c r="H19" s="879"/>
      <c r="I19" s="879"/>
      <c r="J19" s="882"/>
      <c r="K19" s="883">
        <f>③女入力!AL19</f>
        <v>0</v>
      </c>
      <c r="L19" s="884"/>
      <c r="M19" s="885"/>
      <c r="N19" s="886" t="str">
        <f>③女入力!AO19</f>
        <v/>
      </c>
      <c r="O19" s="886"/>
      <c r="P19" s="886"/>
      <c r="Q19" s="887"/>
      <c r="R19" s="62"/>
      <c r="S19" s="62"/>
      <c r="T19" s="62"/>
      <c r="U19" s="62"/>
      <c r="V19" s="33"/>
      <c r="AB19" s="208"/>
      <c r="AC19" s="200">
        <v>10</v>
      </c>
      <c r="AD19" s="200"/>
      <c r="AE19" s="200"/>
      <c r="AF19" s="203" t="str">
        <f t="shared" si="3"/>
        <v/>
      </c>
      <c r="AG19" s="203" t="str">
        <f t="shared" si="4"/>
        <v/>
      </c>
      <c r="AH19" s="207" t="str">
        <f t="shared" si="5"/>
        <v/>
      </c>
      <c r="AJ19" s="1">
        <v>10</v>
      </c>
      <c r="AK19" s="1">
        <f t="shared" si="8"/>
        <v>0</v>
      </c>
      <c r="AL19" s="1">
        <f t="shared" si="7"/>
        <v>0</v>
      </c>
    </row>
    <row r="20" spans="2:38">
      <c r="B20" s="115">
        <v>11</v>
      </c>
      <c r="C20" s="878">
        <f>③女入力!D20</f>
        <v>0</v>
      </c>
      <c r="D20" s="879"/>
      <c r="E20" s="879"/>
      <c r="F20" s="880"/>
      <c r="G20" s="881">
        <f>③女入力!H20</f>
        <v>0</v>
      </c>
      <c r="H20" s="879"/>
      <c r="I20" s="879"/>
      <c r="J20" s="882"/>
      <c r="K20" s="883">
        <f>③女入力!AL20</f>
        <v>0</v>
      </c>
      <c r="L20" s="884"/>
      <c r="M20" s="885"/>
      <c r="N20" s="886" t="str">
        <f>③女入力!AO20</f>
        <v/>
      </c>
      <c r="O20" s="886"/>
      <c r="P20" s="886"/>
      <c r="Q20" s="887"/>
      <c r="R20" s="62"/>
      <c r="S20" s="62"/>
      <c r="T20" s="62"/>
      <c r="U20" s="62"/>
      <c r="V20" s="33"/>
      <c r="W20" s="126">
        <f>COUNT($V$10:$V$13,$AD$10:$AD$25)</f>
        <v>0</v>
      </c>
      <c r="AB20" s="208"/>
      <c r="AC20" s="200">
        <v>11</v>
      </c>
      <c r="AD20" s="200"/>
      <c r="AE20" s="200"/>
      <c r="AF20" s="203" t="str">
        <f t="shared" si="3"/>
        <v/>
      </c>
      <c r="AG20" s="203" t="str">
        <f t="shared" si="4"/>
        <v/>
      </c>
      <c r="AH20" s="207" t="str">
        <f t="shared" si="5"/>
        <v/>
      </c>
      <c r="AJ20" s="1">
        <v>11</v>
      </c>
      <c r="AK20" s="1">
        <f t="shared" si="8"/>
        <v>0</v>
      </c>
      <c r="AL20" s="1">
        <f t="shared" si="7"/>
        <v>0</v>
      </c>
    </row>
    <row r="21" spans="2:38" ht="14.25" thickBot="1">
      <c r="B21" s="116">
        <v>12</v>
      </c>
      <c r="C21" s="890">
        <f>③女入力!D21</f>
        <v>0</v>
      </c>
      <c r="D21" s="891"/>
      <c r="E21" s="891"/>
      <c r="F21" s="892"/>
      <c r="G21" s="893">
        <f>③女入力!H21</f>
        <v>0</v>
      </c>
      <c r="H21" s="891"/>
      <c r="I21" s="891"/>
      <c r="J21" s="894"/>
      <c r="K21" s="895">
        <f>③女入力!AL21</f>
        <v>0</v>
      </c>
      <c r="L21" s="896"/>
      <c r="M21" s="897"/>
      <c r="N21" s="898" t="str">
        <f>③女入力!AO21</f>
        <v/>
      </c>
      <c r="O21" s="898"/>
      <c r="P21" s="898"/>
      <c r="Q21" s="899"/>
      <c r="R21" s="62"/>
      <c r="S21" s="62"/>
      <c r="T21" s="62"/>
      <c r="U21" s="62"/>
      <c r="V21" s="33"/>
      <c r="W21" s="126">
        <f>COUNTIF($Z$10:$Z$13,"○")</f>
        <v>0</v>
      </c>
      <c r="AB21" s="208"/>
      <c r="AC21" s="200">
        <v>12</v>
      </c>
      <c r="AD21" s="200"/>
      <c r="AE21" s="200"/>
      <c r="AF21" s="203" t="str">
        <f t="shared" si="3"/>
        <v/>
      </c>
      <c r="AG21" s="203" t="str">
        <f t="shared" si="4"/>
        <v/>
      </c>
      <c r="AH21" s="207" t="str">
        <f t="shared" si="5"/>
        <v/>
      </c>
      <c r="AJ21" s="1">
        <v>12</v>
      </c>
      <c r="AK21" s="1">
        <f t="shared" si="8"/>
        <v>0</v>
      </c>
      <c r="AL21" s="1">
        <f t="shared" si="7"/>
        <v>0</v>
      </c>
    </row>
    <row r="22" spans="2:38" hidden="1">
      <c r="B22" s="119">
        <v>13</v>
      </c>
      <c r="C22" s="870">
        <f>③女入力!D22</f>
        <v>0</v>
      </c>
      <c r="D22" s="603"/>
      <c r="E22" s="603"/>
      <c r="F22" s="871"/>
      <c r="G22" s="872">
        <f>③女入力!H22</f>
        <v>0</v>
      </c>
      <c r="H22" s="603"/>
      <c r="I22" s="603"/>
      <c r="J22" s="604"/>
      <c r="K22" s="873">
        <f>③女入力!AL22</f>
        <v>0</v>
      </c>
      <c r="L22" s="874"/>
      <c r="M22" s="875"/>
      <c r="N22" s="876" t="str">
        <f>③女入力!AO22</f>
        <v/>
      </c>
      <c r="O22" s="876"/>
      <c r="P22" s="876"/>
      <c r="Q22" s="877"/>
      <c r="R22" s="62"/>
      <c r="S22" s="62"/>
      <c r="T22" s="62"/>
      <c r="U22" s="62"/>
      <c r="V22" s="33"/>
      <c r="AB22" s="122"/>
      <c r="AC22" s="209">
        <v>13</v>
      </c>
      <c r="AD22" s="66"/>
      <c r="AE22" s="66"/>
      <c r="AF22" s="65" t="str">
        <f t="shared" si="3"/>
        <v/>
      </c>
      <c r="AG22" s="65" t="str">
        <f t="shared" si="4"/>
        <v/>
      </c>
      <c r="AH22" s="81" t="str">
        <f t="shared" si="5"/>
        <v/>
      </c>
      <c r="AJ22" s="1">
        <v>13</v>
      </c>
      <c r="AK22" s="1">
        <f t="shared" si="8"/>
        <v>0</v>
      </c>
      <c r="AL22" s="1">
        <f t="shared" si="7"/>
        <v>0</v>
      </c>
    </row>
    <row r="23" spans="2:38" hidden="1">
      <c r="B23" s="115">
        <v>14</v>
      </c>
      <c r="C23" s="878">
        <f>③女入力!D23</f>
        <v>0</v>
      </c>
      <c r="D23" s="879"/>
      <c r="E23" s="879"/>
      <c r="F23" s="880"/>
      <c r="G23" s="881">
        <f>③女入力!H23</f>
        <v>0</v>
      </c>
      <c r="H23" s="879"/>
      <c r="I23" s="879"/>
      <c r="J23" s="882"/>
      <c r="K23" s="883">
        <f>③女入力!AL23</f>
        <v>0</v>
      </c>
      <c r="L23" s="884"/>
      <c r="M23" s="885"/>
      <c r="N23" s="886" t="str">
        <f>③女入力!AO23</f>
        <v/>
      </c>
      <c r="O23" s="886"/>
      <c r="P23" s="886"/>
      <c r="Q23" s="887"/>
      <c r="R23" s="62"/>
      <c r="S23" s="62"/>
      <c r="T23" s="62"/>
      <c r="U23" s="62"/>
      <c r="V23" s="33"/>
      <c r="AB23" s="122"/>
      <c r="AC23" s="120">
        <v>14</v>
      </c>
      <c r="AD23" s="61"/>
      <c r="AE23" s="61"/>
      <c r="AF23" s="65" t="str">
        <f t="shared" si="3"/>
        <v/>
      </c>
      <c r="AG23" s="65" t="str">
        <f t="shared" si="4"/>
        <v/>
      </c>
      <c r="AH23" s="81" t="str">
        <f t="shared" si="5"/>
        <v/>
      </c>
      <c r="AJ23" s="1">
        <v>14</v>
      </c>
      <c r="AK23" s="1">
        <f t="shared" si="8"/>
        <v>0</v>
      </c>
      <c r="AL23" s="1">
        <f t="shared" si="7"/>
        <v>0</v>
      </c>
    </row>
    <row r="24" spans="2:38" hidden="1">
      <c r="B24" s="115">
        <v>15</v>
      </c>
      <c r="C24" s="878">
        <f>③女入力!D24</f>
        <v>0</v>
      </c>
      <c r="D24" s="879"/>
      <c r="E24" s="879"/>
      <c r="F24" s="880"/>
      <c r="G24" s="881">
        <f>③女入力!H24</f>
        <v>0</v>
      </c>
      <c r="H24" s="879"/>
      <c r="I24" s="879"/>
      <c r="J24" s="882"/>
      <c r="K24" s="883">
        <f>③女入力!AL24</f>
        <v>0</v>
      </c>
      <c r="L24" s="884"/>
      <c r="M24" s="885"/>
      <c r="N24" s="886" t="str">
        <f>③女入力!AO24</f>
        <v/>
      </c>
      <c r="O24" s="886"/>
      <c r="P24" s="886"/>
      <c r="Q24" s="887"/>
      <c r="R24" s="62"/>
      <c r="S24" s="62"/>
      <c r="T24" s="62"/>
      <c r="U24" s="62"/>
      <c r="V24" s="33"/>
      <c r="AB24" s="122"/>
      <c r="AC24" s="120">
        <v>15</v>
      </c>
      <c r="AD24" s="61"/>
      <c r="AE24" s="61"/>
      <c r="AF24" s="65" t="str">
        <f t="shared" si="3"/>
        <v/>
      </c>
      <c r="AG24" s="65" t="str">
        <f t="shared" si="4"/>
        <v/>
      </c>
      <c r="AH24" s="81" t="str">
        <f t="shared" si="5"/>
        <v/>
      </c>
      <c r="AJ24" s="1">
        <v>15</v>
      </c>
      <c r="AK24" s="1">
        <f t="shared" si="8"/>
        <v>0</v>
      </c>
      <c r="AL24" s="1">
        <f t="shared" si="7"/>
        <v>0</v>
      </c>
    </row>
    <row r="25" spans="2:38" ht="14.25" hidden="1" thickBot="1">
      <c r="B25" s="116">
        <v>16</v>
      </c>
      <c r="C25" s="890">
        <f>③女入力!D25</f>
        <v>0</v>
      </c>
      <c r="D25" s="891"/>
      <c r="E25" s="891"/>
      <c r="F25" s="892"/>
      <c r="G25" s="893">
        <f>③女入力!H25</f>
        <v>0</v>
      </c>
      <c r="H25" s="891"/>
      <c r="I25" s="891"/>
      <c r="J25" s="894"/>
      <c r="K25" s="895">
        <f>③女入力!AL25</f>
        <v>0</v>
      </c>
      <c r="L25" s="896"/>
      <c r="M25" s="897"/>
      <c r="N25" s="898" t="str">
        <f>③女入力!AO25</f>
        <v/>
      </c>
      <c r="O25" s="898"/>
      <c r="P25" s="898"/>
      <c r="Q25" s="899"/>
      <c r="R25" s="62"/>
      <c r="S25" s="62"/>
      <c r="T25" s="62"/>
      <c r="U25" s="62"/>
      <c r="V25" s="33"/>
      <c r="AB25" s="122"/>
      <c r="AC25" s="185">
        <v>16</v>
      </c>
      <c r="AD25" s="83"/>
      <c r="AE25" s="83"/>
      <c r="AF25" s="84" t="str">
        <f t="shared" si="3"/>
        <v/>
      </c>
      <c r="AG25" s="84" t="str">
        <f t="shared" si="4"/>
        <v/>
      </c>
      <c r="AH25" s="184" t="str">
        <f t="shared" si="5"/>
        <v/>
      </c>
      <c r="AJ25" s="1">
        <v>16</v>
      </c>
      <c r="AK25" s="1">
        <f t="shared" si="8"/>
        <v>0</v>
      </c>
      <c r="AL25" s="1">
        <f t="shared" si="7"/>
        <v>0</v>
      </c>
    </row>
    <row r="26" spans="2:38">
      <c r="R26" s="62"/>
      <c r="S26" s="62"/>
      <c r="T26" s="62"/>
      <c r="U26" s="62"/>
      <c r="V26" s="33"/>
      <c r="AK26" s="1">
        <f t="shared" si="8"/>
        <v>0</v>
      </c>
    </row>
    <row r="27" spans="2:38">
      <c r="R27" s="62"/>
      <c r="S27" s="62"/>
      <c r="T27" s="62"/>
      <c r="AK27" s="1">
        <f t="shared" si="8"/>
        <v>0</v>
      </c>
    </row>
    <row r="28" spans="2:38">
      <c r="R28" s="62"/>
      <c r="S28" s="62"/>
      <c r="T28" s="62"/>
      <c r="AK28" s="1">
        <f t="shared" si="8"/>
        <v>0</v>
      </c>
    </row>
    <row r="29" spans="2:38">
      <c r="R29" s="62"/>
      <c r="S29" s="62"/>
      <c r="T29" s="62"/>
      <c r="AK29" s="1">
        <f t="shared" si="8"/>
        <v>0</v>
      </c>
    </row>
    <row r="30" spans="2:38">
      <c r="R30" s="62"/>
      <c r="S30" s="62"/>
      <c r="T30" s="62"/>
      <c r="AL30" s="1">
        <f>SUM(AL10:AL25)</f>
        <v>0</v>
      </c>
    </row>
  </sheetData>
  <sheetProtection sheet="1" objects="1" scenarios="1"/>
  <protectedRanges>
    <protectedRange sqref="V10:V13 AD10:AD17 AI10:AI17" name="すべて"/>
  </protectedRanges>
  <mergeCells count="82">
    <mergeCell ref="C22:F22"/>
    <mergeCell ref="G22:J22"/>
    <mergeCell ref="K22:M22"/>
    <mergeCell ref="N22:Q22"/>
    <mergeCell ref="C25:F25"/>
    <mergeCell ref="G25:J25"/>
    <mergeCell ref="K25:M25"/>
    <mergeCell ref="N25:Q25"/>
    <mergeCell ref="C23:F23"/>
    <mergeCell ref="G23:J23"/>
    <mergeCell ref="K23:M23"/>
    <mergeCell ref="N23:Q23"/>
    <mergeCell ref="C24:F24"/>
    <mergeCell ref="G24:J24"/>
    <mergeCell ref="K24:M24"/>
    <mergeCell ref="N24:Q24"/>
    <mergeCell ref="C20:F20"/>
    <mergeCell ref="G20:J20"/>
    <mergeCell ref="K20:M20"/>
    <mergeCell ref="N20:Q20"/>
    <mergeCell ref="C21:F21"/>
    <mergeCell ref="G21:J21"/>
    <mergeCell ref="K21:M21"/>
    <mergeCell ref="N21:Q21"/>
    <mergeCell ref="C19:F19"/>
    <mergeCell ref="G19:J19"/>
    <mergeCell ref="K19:M19"/>
    <mergeCell ref="N19:Q19"/>
    <mergeCell ref="C18:F18"/>
    <mergeCell ref="G18:J18"/>
    <mergeCell ref="K18:M18"/>
    <mergeCell ref="N18:Q18"/>
    <mergeCell ref="C17:F17"/>
    <mergeCell ref="G17:J17"/>
    <mergeCell ref="K17:M17"/>
    <mergeCell ref="N17:Q17"/>
    <mergeCell ref="W17:X17"/>
    <mergeCell ref="C16:F16"/>
    <mergeCell ref="G16:J16"/>
    <mergeCell ref="K16:M16"/>
    <mergeCell ref="N16:Q16"/>
    <mergeCell ref="U15:V15"/>
    <mergeCell ref="C15:F15"/>
    <mergeCell ref="G15:J15"/>
    <mergeCell ref="K15:M15"/>
    <mergeCell ref="N15:Q15"/>
    <mergeCell ref="W15:X15"/>
    <mergeCell ref="C13:F13"/>
    <mergeCell ref="G13:J13"/>
    <mergeCell ref="K13:M13"/>
    <mergeCell ref="N13:Q13"/>
    <mergeCell ref="C14:F14"/>
    <mergeCell ref="G14:J14"/>
    <mergeCell ref="K14:M14"/>
    <mergeCell ref="N14:Q14"/>
    <mergeCell ref="C11:F11"/>
    <mergeCell ref="G11:J11"/>
    <mergeCell ref="K11:M11"/>
    <mergeCell ref="N11:Q11"/>
    <mergeCell ref="C12:F12"/>
    <mergeCell ref="G12:J12"/>
    <mergeCell ref="K12:M12"/>
    <mergeCell ref="N12:Q12"/>
    <mergeCell ref="C9:F9"/>
    <mergeCell ref="G9:J9"/>
    <mergeCell ref="K9:M9"/>
    <mergeCell ref="N9:Q9"/>
    <mergeCell ref="C10:F10"/>
    <mergeCell ref="G10:J10"/>
    <mergeCell ref="K10:M10"/>
    <mergeCell ref="N10:Q10"/>
    <mergeCell ref="D1:I1"/>
    <mergeCell ref="AA1:AE1"/>
    <mergeCell ref="AG1:AH1"/>
    <mergeCell ref="U7:Y8"/>
    <mergeCell ref="AC7:AH8"/>
    <mergeCell ref="B6:B8"/>
    <mergeCell ref="C6:J6"/>
    <mergeCell ref="K6:M8"/>
    <mergeCell ref="N6:Q8"/>
    <mergeCell ref="C7:F8"/>
    <mergeCell ref="G7:J8"/>
  </mergeCells>
  <phoneticPr fontId="2"/>
  <conditionalFormatting sqref="V10:V13">
    <cfRule type="duplicateValues" dxfId="30" priority="16"/>
  </conditionalFormatting>
  <conditionalFormatting sqref="AD10:AD25">
    <cfRule type="duplicateValues" dxfId="29" priority="15"/>
  </conditionalFormatting>
  <conditionalFormatting sqref="AC10">
    <cfRule type="expression" dxfId="28" priority="9">
      <formula>$AF10=""</formula>
    </cfRule>
    <cfRule type="expression" dxfId="27" priority="10">
      <formula>$AC10&lt;&gt;$AF10</formula>
    </cfRule>
  </conditionalFormatting>
  <conditionalFormatting sqref="AC11:AC17">
    <cfRule type="expression" dxfId="26" priority="7">
      <formula>$AF11=""</formula>
    </cfRule>
    <cfRule type="expression" dxfId="25" priority="8">
      <formula>$AC11&lt;&gt;$AF11</formula>
    </cfRule>
  </conditionalFormatting>
  <conditionalFormatting sqref="Y10">
    <cfRule type="expression" dxfId="24" priority="5">
      <formula>V11=""</formula>
    </cfRule>
    <cfRule type="expression" dxfId="23" priority="6">
      <formula>T10="×"</formula>
    </cfRule>
  </conditionalFormatting>
  <conditionalFormatting sqref="Y11">
    <cfRule type="expression" dxfId="22" priority="3">
      <formula>V12=""</formula>
    </cfRule>
    <cfRule type="expression" dxfId="21" priority="4">
      <formula>T11="×"</formula>
    </cfRule>
  </conditionalFormatting>
  <conditionalFormatting sqref="Y12">
    <cfRule type="expression" dxfId="20" priority="1">
      <formula>$V$14=""</formula>
    </cfRule>
    <cfRule type="expression" dxfId="19" priority="2">
      <formula>T12="×"</formula>
    </cfRule>
  </conditionalFormatting>
  <dataValidations count="3">
    <dataValidation type="list" allowBlank="1" showInputMessage="1" showErrorMessage="1" sqref="AE18:AE25" xr:uid="{00000000-0002-0000-0700-000000000000}">
      <formula1>"１位,２位"</formula1>
    </dataValidation>
    <dataValidation type="list" allowBlank="1" showInputMessage="1" showErrorMessage="1" sqref="Z10:Z13 AI10:AI17" xr:uid="{00000000-0002-0000-0700-000001000000}">
      <formula1>"○"</formula1>
    </dataValidation>
    <dataValidation type="list" allowBlank="1" showInputMessage="1" showErrorMessage="1" sqref="AE10:AE17" xr:uid="{00000000-0002-0000-0700-000002000000}">
      <formula1>"１位,２位,３位,４位,５位,６位,７位"</formula1>
    </dataValidation>
  </dataValidations>
  <hyperlinks>
    <hyperlink ref="D1" location="Top!A1" display="Topへ戻る" xr:uid="{00000000-0004-0000-0700-000000000000}"/>
  </hyperlinks>
  <pageMargins left="0.7" right="0.7" top="0.75" bottom="0.75" header="0.3" footer="0.3"/>
  <pageSetup paperSize="9" scale="93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B1:AL48"/>
  <sheetViews>
    <sheetView showGridLines="0" showRowColHeaders="0" showZeros="0" zoomScale="90" zoomScaleNormal="90" workbookViewId="0">
      <pane xSplit="2" ySplit="9" topLeftCell="C10" activePane="bottomRight" state="frozen"/>
      <selection activeCell="AO2" sqref="AO2"/>
      <selection pane="topRight" activeCell="AO2" sqref="AO2"/>
      <selection pane="bottomLeft" activeCell="AO2" sqref="AO2"/>
      <selection pane="bottomRight" activeCell="D1" sqref="D1:I1"/>
    </sheetView>
  </sheetViews>
  <sheetFormatPr defaultColWidth="9" defaultRowHeight="13.5"/>
  <cols>
    <col min="1" max="1" width="2.625" style="1" customWidth="1"/>
    <col min="2" max="17" width="3.125" style="1" customWidth="1"/>
    <col min="18" max="19" width="2.625" style="1" customWidth="1"/>
    <col min="20" max="20" width="2.5" style="1" customWidth="1"/>
    <col min="21" max="21" width="8.375" style="1" customWidth="1"/>
    <col min="22" max="22" width="6.5" style="1" customWidth="1"/>
    <col min="23" max="23" width="8.875" style="1" customWidth="1"/>
    <col min="24" max="26" width="9" style="1" customWidth="1"/>
    <col min="27" max="27" width="3.75" style="1" customWidth="1"/>
    <col min="28" max="28" width="2.25" style="1" customWidth="1"/>
    <col min="29" max="29" width="5.625" style="1" customWidth="1"/>
    <col min="30" max="30" width="5.25" style="1" customWidth="1"/>
    <col min="31" max="32" width="11.875" style="1" customWidth="1"/>
    <col min="33" max="34" width="9" style="1" customWidth="1"/>
    <col min="35" max="37" width="9" style="1" hidden="1" customWidth="1"/>
    <col min="38" max="39" width="9" style="1" customWidth="1"/>
    <col min="40" max="40" width="9" style="1"/>
    <col min="41" max="42" width="9" style="1" customWidth="1"/>
    <col min="43" max="16384" width="9" style="1"/>
  </cols>
  <sheetData>
    <row r="1" spans="2:38" ht="26.25" customHeight="1">
      <c r="D1" s="826" t="s">
        <v>103</v>
      </c>
      <c r="E1" s="827"/>
      <c r="F1" s="827"/>
      <c r="G1" s="827"/>
      <c r="H1" s="827"/>
      <c r="I1" s="828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88"/>
      <c r="Z1" s="88"/>
      <c r="AA1" s="852"/>
      <c r="AB1" s="852"/>
      <c r="AC1" s="852"/>
      <c r="AD1" s="852"/>
      <c r="AE1" s="852"/>
      <c r="AF1" s="88"/>
      <c r="AG1" s="852"/>
      <c r="AH1" s="852"/>
      <c r="AI1" s="288"/>
      <c r="AJ1" s="288"/>
      <c r="AK1" s="288"/>
      <c r="AL1" s="288"/>
    </row>
    <row r="2" spans="2:38" ht="11.25" customHeight="1">
      <c r="M2" s="89"/>
      <c r="N2" s="90"/>
      <c r="O2" s="288" t="s">
        <v>114</v>
      </c>
      <c r="P2" s="288"/>
      <c r="Q2" s="288"/>
      <c r="R2" s="288"/>
      <c r="S2" s="288"/>
      <c r="T2" s="88"/>
      <c r="U2" s="299"/>
      <c r="V2" s="288" t="s">
        <v>115</v>
      </c>
      <c r="AI2" s="288"/>
      <c r="AJ2" s="288"/>
      <c r="AK2" s="288"/>
      <c r="AL2" s="288"/>
    </row>
    <row r="3" spans="2:38" ht="32.25">
      <c r="C3" s="67" t="s">
        <v>117</v>
      </c>
      <c r="D3" s="3"/>
      <c r="E3" s="3"/>
      <c r="F3" s="3"/>
      <c r="G3" s="4"/>
      <c r="H3" s="63"/>
      <c r="I3" s="2"/>
      <c r="J3" s="2"/>
      <c r="K3" s="2"/>
      <c r="L3" s="2"/>
      <c r="M3" s="2"/>
      <c r="N3" s="2"/>
      <c r="AG3" s="423"/>
      <c r="AI3" s="288"/>
      <c r="AJ3" s="288"/>
      <c r="AK3" s="288"/>
      <c r="AL3" s="288"/>
    </row>
    <row r="4" spans="2:38" ht="13.5" customHeight="1">
      <c r="AI4" s="288"/>
      <c r="AJ4" s="288"/>
      <c r="AK4" s="288"/>
      <c r="AL4" s="288"/>
    </row>
    <row r="5" spans="2:38" ht="18" thickBot="1">
      <c r="C5" s="334" t="s">
        <v>98</v>
      </c>
      <c r="D5" s="335"/>
      <c r="E5" s="335"/>
      <c r="F5" s="335"/>
      <c r="G5" s="335"/>
      <c r="H5" s="335"/>
      <c r="I5" s="335"/>
      <c r="J5" s="335"/>
      <c r="K5" s="336"/>
      <c r="L5" s="336"/>
      <c r="M5" s="336"/>
      <c r="N5" s="31"/>
      <c r="P5" s="331"/>
      <c r="Q5" s="331"/>
      <c r="AI5" s="288"/>
      <c r="AJ5" s="288"/>
      <c r="AK5" s="288"/>
      <c r="AL5" s="288"/>
    </row>
    <row r="6" spans="2:38" ht="13.5" customHeight="1">
      <c r="B6" s="816" t="s">
        <v>50</v>
      </c>
      <c r="C6" s="822" t="s">
        <v>80</v>
      </c>
      <c r="D6" s="806"/>
      <c r="E6" s="806"/>
      <c r="F6" s="806"/>
      <c r="G6" s="806"/>
      <c r="H6" s="806"/>
      <c r="I6" s="806"/>
      <c r="J6" s="807"/>
      <c r="K6" s="571" t="s">
        <v>9</v>
      </c>
      <c r="L6" s="571"/>
      <c r="M6" s="571"/>
      <c r="N6" s="829" t="s">
        <v>83</v>
      </c>
      <c r="O6" s="801"/>
      <c r="P6" s="801"/>
      <c r="Q6" s="867"/>
      <c r="AI6" s="288"/>
      <c r="AJ6" s="288"/>
      <c r="AK6" s="288"/>
      <c r="AL6" s="288"/>
    </row>
    <row r="7" spans="2:38" ht="13.5" customHeight="1">
      <c r="B7" s="817"/>
      <c r="C7" s="823" t="s">
        <v>10</v>
      </c>
      <c r="D7" s="778"/>
      <c r="E7" s="778"/>
      <c r="F7" s="778"/>
      <c r="G7" s="781" t="s">
        <v>11</v>
      </c>
      <c r="H7" s="778"/>
      <c r="I7" s="778"/>
      <c r="J7" s="782"/>
      <c r="K7" s="573"/>
      <c r="L7" s="573"/>
      <c r="M7" s="573"/>
      <c r="N7" s="803"/>
      <c r="O7" s="803"/>
      <c r="P7" s="803"/>
      <c r="Q7" s="868"/>
      <c r="U7" s="856" t="s">
        <v>94</v>
      </c>
      <c r="V7" s="856"/>
      <c r="W7" s="856"/>
      <c r="X7" s="856"/>
      <c r="Y7" s="856"/>
      <c r="Z7" s="337"/>
      <c r="AC7" s="856" t="s">
        <v>95</v>
      </c>
      <c r="AD7" s="856"/>
      <c r="AE7" s="856"/>
      <c r="AF7" s="856"/>
      <c r="AG7" s="856"/>
      <c r="AH7" s="856"/>
      <c r="AI7" s="288"/>
      <c r="AJ7" s="288"/>
      <c r="AK7" s="288"/>
      <c r="AL7" s="288"/>
    </row>
    <row r="8" spans="2:38" ht="14.25" customHeight="1" thickBot="1">
      <c r="B8" s="818"/>
      <c r="C8" s="804"/>
      <c r="D8" s="780"/>
      <c r="E8" s="780"/>
      <c r="F8" s="780"/>
      <c r="G8" s="783"/>
      <c r="H8" s="780"/>
      <c r="I8" s="780"/>
      <c r="J8" s="784"/>
      <c r="K8" s="776"/>
      <c r="L8" s="776"/>
      <c r="M8" s="776"/>
      <c r="N8" s="780"/>
      <c r="O8" s="780"/>
      <c r="P8" s="780"/>
      <c r="Q8" s="869"/>
      <c r="U8" s="857"/>
      <c r="V8" s="857"/>
      <c r="W8" s="857"/>
      <c r="X8" s="857"/>
      <c r="Y8" s="857"/>
      <c r="Z8" s="338"/>
      <c r="AC8" s="857"/>
      <c r="AD8" s="857"/>
      <c r="AE8" s="857"/>
      <c r="AF8" s="857"/>
      <c r="AG8" s="857"/>
      <c r="AH8" s="857"/>
      <c r="AI8" s="288"/>
      <c r="AJ8" s="288"/>
      <c r="AK8" s="288"/>
      <c r="AL8" s="288"/>
    </row>
    <row r="9" spans="2:38" ht="14.25" thickBot="1">
      <c r="B9" s="57" t="s">
        <v>56</v>
      </c>
      <c r="C9" s="858" t="s">
        <v>20</v>
      </c>
      <c r="D9" s="859"/>
      <c r="E9" s="859"/>
      <c r="F9" s="860"/>
      <c r="G9" s="861" t="s">
        <v>21</v>
      </c>
      <c r="H9" s="859"/>
      <c r="I9" s="859"/>
      <c r="J9" s="862"/>
      <c r="K9" s="863">
        <v>39</v>
      </c>
      <c r="L9" s="864"/>
      <c r="M9" s="865"/>
      <c r="N9" s="814" t="s">
        <v>93</v>
      </c>
      <c r="O9" s="814"/>
      <c r="P9" s="814"/>
      <c r="Q9" s="866"/>
      <c r="U9" s="113" t="s">
        <v>4</v>
      </c>
      <c r="V9" s="114" t="s">
        <v>89</v>
      </c>
      <c r="W9" s="114" t="s">
        <v>96</v>
      </c>
      <c r="X9" s="114" t="s">
        <v>97</v>
      </c>
      <c r="Y9" s="118" t="s">
        <v>36</v>
      </c>
      <c r="Z9" s="195" t="s">
        <v>199</v>
      </c>
      <c r="AB9" s="401"/>
      <c r="AC9" s="402" t="s">
        <v>321</v>
      </c>
      <c r="AD9" s="332" t="s">
        <v>89</v>
      </c>
      <c r="AE9" s="330" t="s">
        <v>253</v>
      </c>
      <c r="AF9" s="332" t="s">
        <v>245</v>
      </c>
      <c r="AG9" s="332" t="s">
        <v>96</v>
      </c>
      <c r="AH9" s="354" t="s">
        <v>97</v>
      </c>
      <c r="AI9" s="288"/>
      <c r="AJ9" s="288"/>
      <c r="AK9" s="288"/>
      <c r="AL9" s="288"/>
    </row>
    <row r="10" spans="2:38">
      <c r="B10" s="119">
        <v>1</v>
      </c>
      <c r="C10" s="870">
        <f>③女入力!D10</f>
        <v>0</v>
      </c>
      <c r="D10" s="603"/>
      <c r="E10" s="603"/>
      <c r="F10" s="871"/>
      <c r="G10" s="872">
        <f>③女入力!H10</f>
        <v>0</v>
      </c>
      <c r="H10" s="603"/>
      <c r="I10" s="603"/>
      <c r="J10" s="604"/>
      <c r="K10" s="873">
        <f>③女入力!AL10</f>
        <v>0</v>
      </c>
      <c r="L10" s="874"/>
      <c r="M10" s="875"/>
      <c r="N10" s="603" t="str">
        <f>③女入力!AO10</f>
        <v/>
      </c>
      <c r="O10" s="603"/>
      <c r="P10" s="603"/>
      <c r="Q10" s="912"/>
      <c r="R10" s="33"/>
      <c r="S10" s="33"/>
      <c r="T10" s="295" t="str">
        <f>IF(Y10&gt;=Y11,"○","×")</f>
        <v>○</v>
      </c>
      <c r="U10" s="123" t="s">
        <v>25</v>
      </c>
      <c r="V10" s="78"/>
      <c r="W10" s="332" t="str">
        <f>IF(V10=0,"",VLOOKUP(V10,$B$10:$M$25,2))</f>
        <v/>
      </c>
      <c r="X10" s="332" t="str">
        <f>IF(V10=0,"",VLOOKUP(V10,$B$10:$M$25,6))</f>
        <v/>
      </c>
      <c r="Y10" s="79" t="str">
        <f>IF(V10=0,"",VLOOKUP(V10,$B$10:$R$30,10))</f>
        <v/>
      </c>
      <c r="Z10" s="419"/>
      <c r="AB10" s="208"/>
      <c r="AC10" s="80">
        <v>1</v>
      </c>
      <c r="AD10" s="61"/>
      <c r="AE10" s="417"/>
      <c r="AF10" s="502" t="str">
        <f>IF(AD10=0,"",VLOOKUP(AD10,$B$10:$Q$25,13))</f>
        <v/>
      </c>
      <c r="AG10" s="502" t="str">
        <f>IF(AD10=0,"",VLOOKUP(AD10,$B$10:$Q$25,2))</f>
        <v/>
      </c>
      <c r="AH10" s="511" t="str">
        <f>IF(AD10=0,"",VLOOKUP(AD10,$B$10:$R$30,6))</f>
        <v/>
      </c>
      <c r="AI10" s="288">
        <v>1</v>
      </c>
      <c r="AJ10" s="288">
        <f>V10</f>
        <v>0</v>
      </c>
      <c r="AK10" s="288">
        <f>IF(COUNTIF($AJ$10:$AJ$29,AI10)&gt;0,1,0)</f>
        <v>0</v>
      </c>
      <c r="AL10" s="288"/>
    </row>
    <row r="11" spans="2:38">
      <c r="B11" s="115">
        <v>2</v>
      </c>
      <c r="C11" s="878">
        <f>③女入力!D11</f>
        <v>0</v>
      </c>
      <c r="D11" s="879"/>
      <c r="E11" s="879"/>
      <c r="F11" s="880"/>
      <c r="G11" s="881">
        <f>③女入力!H11</f>
        <v>0</v>
      </c>
      <c r="H11" s="879"/>
      <c r="I11" s="879"/>
      <c r="J11" s="882"/>
      <c r="K11" s="883">
        <f>③女入力!AL11</f>
        <v>0</v>
      </c>
      <c r="L11" s="884"/>
      <c r="M11" s="885"/>
      <c r="N11" s="879" t="str">
        <f>③女入力!AO11</f>
        <v/>
      </c>
      <c r="O11" s="879"/>
      <c r="P11" s="879"/>
      <c r="Q11" s="901"/>
      <c r="R11" s="62"/>
      <c r="S11" s="62"/>
      <c r="T11" s="295" t="str">
        <f>IF(AND(Y11&gt;=Y12,Y11&lt;=Y10),"○","×")</f>
        <v>○</v>
      </c>
      <c r="U11" s="111" t="s">
        <v>27</v>
      </c>
      <c r="V11" s="61"/>
      <c r="W11" s="65" t="str">
        <f t="shared" ref="W11:W13" si="0">IF(V11=0,"",VLOOKUP(V11,$B$10:$M$25,2))</f>
        <v/>
      </c>
      <c r="X11" s="65" t="str">
        <f t="shared" ref="X11:X13" si="1">IF(V11=0,"",VLOOKUP(V11,$B$10:$M$25,6))</f>
        <v/>
      </c>
      <c r="Y11" s="81" t="str">
        <f t="shared" ref="Y11:Y13" si="2">IF(V11=0,"",VLOOKUP(V11,$B$10:$R$30,10))</f>
        <v/>
      </c>
      <c r="Z11" s="415"/>
      <c r="AB11" s="208"/>
      <c r="AC11" s="80">
        <v>2</v>
      </c>
      <c r="AD11" s="61"/>
      <c r="AE11" s="417"/>
      <c r="AF11" s="502" t="str">
        <f t="shared" ref="AF11:AF25" si="3">IF(AD11=0,"",VLOOKUP(AD11,$B$10:$Q$25,13))</f>
        <v/>
      </c>
      <c r="AG11" s="502" t="str">
        <f t="shared" ref="AG11:AG25" si="4">IF(AD11=0,"",VLOOKUP(AD11,$B$10:$Q$25,2))</f>
        <v/>
      </c>
      <c r="AH11" s="511" t="str">
        <f t="shared" ref="AH11:AH25" si="5">IF(AD11=0,"",VLOOKUP(AD11,$B$10:$R$30,6))</f>
        <v/>
      </c>
      <c r="AI11" s="288">
        <v>2</v>
      </c>
      <c r="AJ11" s="288">
        <f>V11</f>
        <v>0</v>
      </c>
      <c r="AK11" s="288">
        <f t="shared" ref="AK11:AK25" si="6">IF(COUNTIF($AJ$10:$AJ$29,AI11)&gt;0,1,0)</f>
        <v>0</v>
      </c>
      <c r="AL11" s="288"/>
    </row>
    <row r="12" spans="2:38">
      <c r="B12" s="115">
        <v>3</v>
      </c>
      <c r="C12" s="878">
        <f>③女入力!D12</f>
        <v>0</v>
      </c>
      <c r="D12" s="879"/>
      <c r="E12" s="879"/>
      <c r="F12" s="880"/>
      <c r="G12" s="881">
        <f>③女入力!H12</f>
        <v>0</v>
      </c>
      <c r="H12" s="879"/>
      <c r="I12" s="879"/>
      <c r="J12" s="882"/>
      <c r="K12" s="883">
        <f>③女入力!AL12</f>
        <v>0</v>
      </c>
      <c r="L12" s="884"/>
      <c r="M12" s="885"/>
      <c r="N12" s="879" t="str">
        <f>③女入力!AO12</f>
        <v/>
      </c>
      <c r="O12" s="879"/>
      <c r="P12" s="879"/>
      <c r="Q12" s="901"/>
      <c r="R12" s="62"/>
      <c r="S12" s="62"/>
      <c r="T12" s="295" t="str">
        <f>IF(V12="","○",IF(Y12&lt;=Y11,"○","×"))</f>
        <v>○</v>
      </c>
      <c r="U12" s="111" t="s">
        <v>29</v>
      </c>
      <c r="V12" s="61"/>
      <c r="W12" s="65" t="str">
        <f t="shared" si="0"/>
        <v/>
      </c>
      <c r="X12" s="65" t="str">
        <f t="shared" si="1"/>
        <v/>
      </c>
      <c r="Y12" s="81" t="str">
        <f t="shared" si="2"/>
        <v/>
      </c>
      <c r="Z12" s="415"/>
      <c r="AB12" s="208"/>
      <c r="AC12" s="80">
        <v>3</v>
      </c>
      <c r="AD12" s="61"/>
      <c r="AE12" s="417"/>
      <c r="AF12" s="502" t="str">
        <f t="shared" si="3"/>
        <v/>
      </c>
      <c r="AG12" s="502" t="str">
        <f t="shared" si="4"/>
        <v/>
      </c>
      <c r="AH12" s="511" t="str">
        <f t="shared" si="5"/>
        <v/>
      </c>
      <c r="AI12" s="288">
        <v>3</v>
      </c>
      <c r="AJ12" s="288">
        <f>V12</f>
        <v>0</v>
      </c>
      <c r="AK12" s="288">
        <f t="shared" si="6"/>
        <v>0</v>
      </c>
      <c r="AL12" s="288"/>
    </row>
    <row r="13" spans="2:38" ht="14.25" thickBot="1">
      <c r="B13" s="115">
        <v>4</v>
      </c>
      <c r="C13" s="878">
        <f>③女入力!D13</f>
        <v>0</v>
      </c>
      <c r="D13" s="879"/>
      <c r="E13" s="879"/>
      <c r="F13" s="880"/>
      <c r="G13" s="881">
        <f>③女入力!H13</f>
        <v>0</v>
      </c>
      <c r="H13" s="879"/>
      <c r="I13" s="879"/>
      <c r="J13" s="882"/>
      <c r="K13" s="883">
        <f>③女入力!AL13</f>
        <v>0</v>
      </c>
      <c r="L13" s="884"/>
      <c r="M13" s="885"/>
      <c r="N13" s="879" t="str">
        <f>③女入力!AO13</f>
        <v/>
      </c>
      <c r="O13" s="879"/>
      <c r="P13" s="879"/>
      <c r="Q13" s="901"/>
      <c r="R13" s="62"/>
      <c r="S13" s="62"/>
      <c r="T13" s="62"/>
      <c r="U13" s="112" t="s">
        <v>212</v>
      </c>
      <c r="V13" s="83"/>
      <c r="W13" s="84" t="str">
        <f t="shared" si="0"/>
        <v/>
      </c>
      <c r="X13" s="84" t="str">
        <f t="shared" si="1"/>
        <v/>
      </c>
      <c r="Y13" s="184" t="str">
        <f t="shared" si="2"/>
        <v/>
      </c>
      <c r="Z13" s="416"/>
      <c r="AB13" s="208"/>
      <c r="AC13" s="80">
        <v>4</v>
      </c>
      <c r="AD13" s="61"/>
      <c r="AE13" s="417"/>
      <c r="AF13" s="502" t="str">
        <f t="shared" si="3"/>
        <v/>
      </c>
      <c r="AG13" s="502" t="str">
        <f t="shared" si="4"/>
        <v/>
      </c>
      <c r="AH13" s="511" t="str">
        <f t="shared" si="5"/>
        <v/>
      </c>
      <c r="AI13" s="288">
        <v>4</v>
      </c>
      <c r="AJ13" s="288">
        <f>V13</f>
        <v>0</v>
      </c>
      <c r="AK13" s="288">
        <f t="shared" si="6"/>
        <v>0</v>
      </c>
      <c r="AL13" s="288"/>
    </row>
    <row r="14" spans="2:38" ht="14.25" thickBot="1">
      <c r="B14" s="115">
        <v>5</v>
      </c>
      <c r="C14" s="878">
        <f>③女入力!D14</f>
        <v>0</v>
      </c>
      <c r="D14" s="879"/>
      <c r="E14" s="879"/>
      <c r="F14" s="880"/>
      <c r="G14" s="881">
        <f>③女入力!H14</f>
        <v>0</v>
      </c>
      <c r="H14" s="879"/>
      <c r="I14" s="879"/>
      <c r="J14" s="882"/>
      <c r="K14" s="883">
        <f>③女入力!AL14</f>
        <v>0</v>
      </c>
      <c r="L14" s="884"/>
      <c r="M14" s="885"/>
      <c r="N14" s="879" t="str">
        <f>③女入力!AO14</f>
        <v/>
      </c>
      <c r="O14" s="879"/>
      <c r="P14" s="879"/>
      <c r="Q14" s="901"/>
      <c r="R14" s="62"/>
      <c r="S14" s="62"/>
      <c r="T14" s="62"/>
      <c r="U14" s="399"/>
      <c r="V14" s="400"/>
      <c r="AB14" s="208"/>
      <c r="AC14" s="80">
        <v>5</v>
      </c>
      <c r="AD14" s="61"/>
      <c r="AE14" s="417"/>
      <c r="AF14" s="502" t="str">
        <f t="shared" si="3"/>
        <v/>
      </c>
      <c r="AG14" s="502" t="str">
        <f t="shared" si="4"/>
        <v/>
      </c>
      <c r="AH14" s="511" t="str">
        <f t="shared" si="5"/>
        <v/>
      </c>
      <c r="AI14" s="288">
        <v>5</v>
      </c>
      <c r="AJ14" s="288">
        <f>AD10</f>
        <v>0</v>
      </c>
      <c r="AK14" s="288">
        <f t="shared" si="6"/>
        <v>0</v>
      </c>
      <c r="AL14" s="288"/>
    </row>
    <row r="15" spans="2:38" ht="14.25" customHeight="1" thickBot="1">
      <c r="B15" s="115">
        <v>6</v>
      </c>
      <c r="C15" s="878">
        <f>③女入力!D15</f>
        <v>0</v>
      </c>
      <c r="D15" s="879"/>
      <c r="E15" s="879"/>
      <c r="F15" s="880"/>
      <c r="G15" s="881">
        <f>③女入力!H15</f>
        <v>0</v>
      </c>
      <c r="H15" s="879"/>
      <c r="I15" s="879"/>
      <c r="J15" s="882"/>
      <c r="K15" s="883">
        <f>③女入力!AL15</f>
        <v>0</v>
      </c>
      <c r="L15" s="884"/>
      <c r="M15" s="885"/>
      <c r="N15" s="879" t="str">
        <f>③女入力!AO15</f>
        <v/>
      </c>
      <c r="O15" s="879"/>
      <c r="P15" s="879"/>
      <c r="Q15" s="901"/>
      <c r="R15" s="62"/>
      <c r="S15" s="62"/>
      <c r="T15" s="62"/>
      <c r="U15" s="908" t="s">
        <v>200</v>
      </c>
      <c r="V15" s="909"/>
      <c r="W15" s="910"/>
      <c r="X15" s="911"/>
      <c r="AB15" s="208"/>
      <c r="AC15" s="80">
        <v>6</v>
      </c>
      <c r="AD15" s="61"/>
      <c r="AE15" s="417"/>
      <c r="AF15" s="502" t="str">
        <f t="shared" si="3"/>
        <v/>
      </c>
      <c r="AG15" s="502" t="str">
        <f t="shared" si="4"/>
        <v/>
      </c>
      <c r="AH15" s="511" t="str">
        <f t="shared" si="5"/>
        <v/>
      </c>
      <c r="AI15" s="288">
        <v>6</v>
      </c>
      <c r="AJ15" s="288">
        <f t="shared" ref="AJ15:AJ29" si="7">AD11</f>
        <v>0</v>
      </c>
      <c r="AK15" s="288">
        <f t="shared" si="6"/>
        <v>0</v>
      </c>
      <c r="AL15" s="288"/>
    </row>
    <row r="16" spans="2:38" ht="14.25" thickBot="1">
      <c r="B16" s="115">
        <v>7</v>
      </c>
      <c r="C16" s="878">
        <f>③女入力!D16</f>
        <v>0</v>
      </c>
      <c r="D16" s="879"/>
      <c r="E16" s="879"/>
      <c r="F16" s="880"/>
      <c r="G16" s="881">
        <f>③女入力!H16</f>
        <v>0</v>
      </c>
      <c r="H16" s="879"/>
      <c r="I16" s="879"/>
      <c r="J16" s="882"/>
      <c r="K16" s="883">
        <f>③女入力!AL16</f>
        <v>0</v>
      </c>
      <c r="L16" s="884"/>
      <c r="M16" s="885"/>
      <c r="N16" s="879" t="str">
        <f>③女入力!AO16</f>
        <v/>
      </c>
      <c r="O16" s="879"/>
      <c r="P16" s="879"/>
      <c r="Q16" s="901"/>
      <c r="R16" s="62"/>
      <c r="S16" s="62"/>
      <c r="T16" s="62"/>
      <c r="U16" s="62"/>
      <c r="V16" s="33"/>
      <c r="AB16" s="208"/>
      <c r="AC16" s="80">
        <v>7</v>
      </c>
      <c r="AD16" s="61"/>
      <c r="AE16" s="417"/>
      <c r="AF16" s="502" t="str">
        <f t="shared" si="3"/>
        <v/>
      </c>
      <c r="AG16" s="502" t="str">
        <f t="shared" si="4"/>
        <v/>
      </c>
      <c r="AH16" s="511" t="str">
        <f t="shared" si="5"/>
        <v/>
      </c>
      <c r="AI16" s="288">
        <v>7</v>
      </c>
      <c r="AJ16" s="288">
        <f t="shared" si="7"/>
        <v>0</v>
      </c>
      <c r="AK16" s="288">
        <f t="shared" si="6"/>
        <v>0</v>
      </c>
      <c r="AL16" s="288"/>
    </row>
    <row r="17" spans="2:38">
      <c r="B17" s="115">
        <v>8</v>
      </c>
      <c r="C17" s="878">
        <f>③女入力!D17</f>
        <v>0</v>
      </c>
      <c r="D17" s="879"/>
      <c r="E17" s="879"/>
      <c r="F17" s="880"/>
      <c r="G17" s="881">
        <f>③女入力!H17</f>
        <v>0</v>
      </c>
      <c r="H17" s="879"/>
      <c r="I17" s="879"/>
      <c r="J17" s="882"/>
      <c r="K17" s="883">
        <f>③女入力!AL17</f>
        <v>0</v>
      </c>
      <c r="L17" s="884"/>
      <c r="M17" s="885"/>
      <c r="N17" s="879" t="str">
        <f>③女入力!AO17</f>
        <v/>
      </c>
      <c r="O17" s="879"/>
      <c r="P17" s="879"/>
      <c r="Q17" s="901"/>
      <c r="R17" s="62"/>
      <c r="S17" s="62"/>
      <c r="T17" s="62"/>
      <c r="U17" s="62"/>
      <c r="V17" s="33"/>
      <c r="W17" s="649" t="s">
        <v>272</v>
      </c>
      <c r="X17" s="572"/>
      <c r="AB17" s="208"/>
      <c r="AC17" s="80">
        <v>8</v>
      </c>
      <c r="AD17" s="61"/>
      <c r="AE17" s="417"/>
      <c r="AF17" s="502" t="str">
        <f t="shared" si="3"/>
        <v/>
      </c>
      <c r="AG17" s="502" t="str">
        <f t="shared" si="4"/>
        <v/>
      </c>
      <c r="AH17" s="511" t="str">
        <f t="shared" si="5"/>
        <v/>
      </c>
      <c r="AI17" s="288">
        <v>8</v>
      </c>
      <c r="AJ17" s="288">
        <f t="shared" si="7"/>
        <v>0</v>
      </c>
      <c r="AK17" s="288">
        <f t="shared" si="6"/>
        <v>0</v>
      </c>
      <c r="AL17" s="288"/>
    </row>
    <row r="18" spans="2:38" ht="14.25" thickBot="1">
      <c r="B18" s="115">
        <v>9</v>
      </c>
      <c r="C18" s="878">
        <f>③女入力!D18</f>
        <v>0</v>
      </c>
      <c r="D18" s="879"/>
      <c r="E18" s="879"/>
      <c r="F18" s="880"/>
      <c r="G18" s="881">
        <f>③女入力!H18</f>
        <v>0</v>
      </c>
      <c r="H18" s="879"/>
      <c r="I18" s="879"/>
      <c r="J18" s="882"/>
      <c r="K18" s="883">
        <f>③女入力!AL18</f>
        <v>0</v>
      </c>
      <c r="L18" s="884"/>
      <c r="M18" s="885"/>
      <c r="N18" s="879" t="str">
        <f>③女入力!AO18</f>
        <v/>
      </c>
      <c r="O18" s="879"/>
      <c r="P18" s="879"/>
      <c r="Q18" s="901"/>
      <c r="R18" s="62"/>
      <c r="S18" s="62"/>
      <c r="T18" s="62"/>
      <c r="U18" s="62"/>
      <c r="V18" s="33"/>
      <c r="W18" s="125">
        <f>$AK$30</f>
        <v>0</v>
      </c>
      <c r="X18" s="124" t="s">
        <v>11</v>
      </c>
      <c r="AB18" s="208"/>
      <c r="AC18" s="80">
        <v>9</v>
      </c>
      <c r="AD18" s="510"/>
      <c r="AE18" s="417"/>
      <c r="AF18" s="503" t="str">
        <f t="shared" si="3"/>
        <v/>
      </c>
      <c r="AG18" s="503" t="str">
        <f t="shared" si="4"/>
        <v/>
      </c>
      <c r="AH18" s="512" t="str">
        <f t="shared" si="5"/>
        <v/>
      </c>
      <c r="AI18" s="288">
        <v>9</v>
      </c>
      <c r="AJ18" s="288">
        <f t="shared" si="7"/>
        <v>0</v>
      </c>
      <c r="AK18" s="288">
        <f t="shared" si="6"/>
        <v>0</v>
      </c>
      <c r="AL18" s="288"/>
    </row>
    <row r="19" spans="2:38">
      <c r="B19" s="115">
        <v>10</v>
      </c>
      <c r="C19" s="878">
        <f>③女入力!D19</f>
        <v>0</v>
      </c>
      <c r="D19" s="879"/>
      <c r="E19" s="879"/>
      <c r="F19" s="880"/>
      <c r="G19" s="881">
        <f>③女入力!H19</f>
        <v>0</v>
      </c>
      <c r="H19" s="879"/>
      <c r="I19" s="879"/>
      <c r="J19" s="882"/>
      <c r="K19" s="883">
        <f>③女入力!AL19</f>
        <v>0</v>
      </c>
      <c r="L19" s="884"/>
      <c r="M19" s="885"/>
      <c r="N19" s="879" t="str">
        <f>③女入力!AO19</f>
        <v/>
      </c>
      <c r="O19" s="879"/>
      <c r="P19" s="879"/>
      <c r="Q19" s="901"/>
      <c r="R19" s="62"/>
      <c r="S19" s="62"/>
      <c r="T19" s="62"/>
      <c r="U19" s="62"/>
      <c r="V19" s="33"/>
      <c r="AB19" s="208"/>
      <c r="AC19" s="80">
        <v>10</v>
      </c>
      <c r="AD19" s="510"/>
      <c r="AE19" s="417"/>
      <c r="AF19" s="503" t="str">
        <f t="shared" si="3"/>
        <v/>
      </c>
      <c r="AG19" s="503" t="str">
        <f t="shared" si="4"/>
        <v/>
      </c>
      <c r="AH19" s="512" t="str">
        <f t="shared" si="5"/>
        <v/>
      </c>
      <c r="AI19" s="288">
        <v>10</v>
      </c>
      <c r="AJ19" s="288">
        <f t="shared" si="7"/>
        <v>0</v>
      </c>
      <c r="AK19" s="288">
        <f t="shared" si="6"/>
        <v>0</v>
      </c>
      <c r="AL19" s="288"/>
    </row>
    <row r="20" spans="2:38">
      <c r="B20" s="115">
        <v>11</v>
      </c>
      <c r="C20" s="878">
        <f>③女入力!D20</f>
        <v>0</v>
      </c>
      <c r="D20" s="879"/>
      <c r="E20" s="879"/>
      <c r="F20" s="880"/>
      <c r="G20" s="881">
        <f>③女入力!H20</f>
        <v>0</v>
      </c>
      <c r="H20" s="879"/>
      <c r="I20" s="879"/>
      <c r="J20" s="882"/>
      <c r="K20" s="883">
        <f>③女入力!AL20</f>
        <v>0</v>
      </c>
      <c r="L20" s="884"/>
      <c r="M20" s="885"/>
      <c r="N20" s="879" t="str">
        <f>③女入力!AO20</f>
        <v/>
      </c>
      <c r="O20" s="879"/>
      <c r="P20" s="879"/>
      <c r="Q20" s="901"/>
      <c r="R20" s="62"/>
      <c r="S20" s="62"/>
      <c r="T20" s="62"/>
      <c r="U20" s="62"/>
      <c r="V20" s="33"/>
      <c r="W20" s="126">
        <f>COUNT($V$10:$V$13,$AD$10:$AD$25)</f>
        <v>0</v>
      </c>
      <c r="AB20" s="208"/>
      <c r="AC20" s="80">
        <v>11</v>
      </c>
      <c r="AD20" s="510"/>
      <c r="AE20" s="417"/>
      <c r="AF20" s="503" t="str">
        <f t="shared" si="3"/>
        <v/>
      </c>
      <c r="AG20" s="503" t="str">
        <f t="shared" si="4"/>
        <v/>
      </c>
      <c r="AH20" s="512" t="str">
        <f t="shared" si="5"/>
        <v/>
      </c>
      <c r="AI20" s="288">
        <v>11</v>
      </c>
      <c r="AJ20" s="288">
        <f t="shared" si="7"/>
        <v>0</v>
      </c>
      <c r="AK20" s="288">
        <f t="shared" si="6"/>
        <v>0</v>
      </c>
      <c r="AL20" s="288"/>
    </row>
    <row r="21" spans="2:38">
      <c r="B21" s="403">
        <v>12</v>
      </c>
      <c r="C21" s="728">
        <f>③女入力!D21</f>
        <v>0</v>
      </c>
      <c r="D21" s="600"/>
      <c r="E21" s="600"/>
      <c r="F21" s="902"/>
      <c r="G21" s="903">
        <f>③女入力!H21</f>
        <v>0</v>
      </c>
      <c r="H21" s="600"/>
      <c r="I21" s="600"/>
      <c r="J21" s="729"/>
      <c r="K21" s="904">
        <f>③女入力!AL21</f>
        <v>0</v>
      </c>
      <c r="L21" s="905"/>
      <c r="M21" s="906"/>
      <c r="N21" s="600" t="str">
        <f>③女入力!AO21</f>
        <v/>
      </c>
      <c r="O21" s="600"/>
      <c r="P21" s="600"/>
      <c r="Q21" s="907"/>
      <c r="R21" s="62"/>
      <c r="S21" s="62"/>
      <c r="T21" s="62"/>
      <c r="U21" s="62"/>
      <c r="V21" s="33"/>
      <c r="W21" s="126">
        <f>COUNTIF($Z$10:$Z$13,"○")</f>
        <v>0</v>
      </c>
      <c r="AB21" s="208"/>
      <c r="AC21" s="80">
        <v>12</v>
      </c>
      <c r="AD21" s="510"/>
      <c r="AE21" s="417"/>
      <c r="AF21" s="503" t="str">
        <f t="shared" si="3"/>
        <v/>
      </c>
      <c r="AG21" s="503" t="str">
        <f t="shared" si="4"/>
        <v/>
      </c>
      <c r="AH21" s="512" t="str">
        <f t="shared" si="5"/>
        <v/>
      </c>
      <c r="AI21" s="288">
        <v>12</v>
      </c>
      <c r="AJ21" s="288">
        <f t="shared" si="7"/>
        <v>0</v>
      </c>
      <c r="AK21" s="288">
        <f t="shared" si="6"/>
        <v>0</v>
      </c>
      <c r="AL21" s="288"/>
    </row>
    <row r="22" spans="2:38">
      <c r="B22" s="115">
        <v>13</v>
      </c>
      <c r="C22" s="878">
        <f>③女入力!D22</f>
        <v>0</v>
      </c>
      <c r="D22" s="879"/>
      <c r="E22" s="879"/>
      <c r="F22" s="880"/>
      <c r="G22" s="881">
        <f>③女入力!H22</f>
        <v>0</v>
      </c>
      <c r="H22" s="879"/>
      <c r="I22" s="879"/>
      <c r="J22" s="882"/>
      <c r="K22" s="883">
        <f>③女入力!AL22</f>
        <v>0</v>
      </c>
      <c r="L22" s="884"/>
      <c r="M22" s="885"/>
      <c r="N22" s="879" t="str">
        <f>③女入力!AO22</f>
        <v/>
      </c>
      <c r="O22" s="879"/>
      <c r="P22" s="879"/>
      <c r="Q22" s="901"/>
      <c r="R22" s="62"/>
      <c r="S22" s="62"/>
      <c r="T22" s="62"/>
      <c r="U22" s="62"/>
      <c r="V22" s="33"/>
      <c r="AB22" s="208"/>
      <c r="AC22" s="80">
        <v>13</v>
      </c>
      <c r="AD22" s="61"/>
      <c r="AE22" s="417"/>
      <c r="AF22" s="502" t="str">
        <f t="shared" si="3"/>
        <v/>
      </c>
      <c r="AG22" s="502" t="str">
        <f t="shared" si="4"/>
        <v/>
      </c>
      <c r="AH22" s="511" t="str">
        <f t="shared" si="5"/>
        <v/>
      </c>
      <c r="AI22" s="288">
        <v>13</v>
      </c>
      <c r="AJ22" s="288">
        <f t="shared" si="7"/>
        <v>0</v>
      </c>
      <c r="AK22" s="288">
        <f t="shared" si="6"/>
        <v>0</v>
      </c>
      <c r="AL22" s="288"/>
    </row>
    <row r="23" spans="2:38">
      <c r="B23" s="115">
        <v>14</v>
      </c>
      <c r="C23" s="878">
        <f>③女入力!D23</f>
        <v>0</v>
      </c>
      <c r="D23" s="879"/>
      <c r="E23" s="879"/>
      <c r="F23" s="880"/>
      <c r="G23" s="881">
        <f>③女入力!H23</f>
        <v>0</v>
      </c>
      <c r="H23" s="879"/>
      <c r="I23" s="879"/>
      <c r="J23" s="882"/>
      <c r="K23" s="883">
        <f>③女入力!AL23</f>
        <v>0</v>
      </c>
      <c r="L23" s="884"/>
      <c r="M23" s="885"/>
      <c r="N23" s="879" t="str">
        <f>③女入力!AO23</f>
        <v/>
      </c>
      <c r="O23" s="879"/>
      <c r="P23" s="879"/>
      <c r="Q23" s="901"/>
      <c r="R23" s="62"/>
      <c r="S23" s="62"/>
      <c r="T23" s="62"/>
      <c r="U23" s="62"/>
      <c r="V23" s="33"/>
      <c r="AB23" s="208"/>
      <c r="AC23" s="80">
        <v>14</v>
      </c>
      <c r="AD23" s="61"/>
      <c r="AE23" s="417"/>
      <c r="AF23" s="502" t="str">
        <f t="shared" si="3"/>
        <v/>
      </c>
      <c r="AG23" s="502" t="str">
        <f t="shared" si="4"/>
        <v/>
      </c>
      <c r="AH23" s="511" t="str">
        <f t="shared" si="5"/>
        <v/>
      </c>
      <c r="AI23" s="288">
        <v>14</v>
      </c>
      <c r="AJ23" s="288">
        <f t="shared" si="7"/>
        <v>0</v>
      </c>
      <c r="AK23" s="288">
        <f t="shared" si="6"/>
        <v>0</v>
      </c>
      <c r="AL23" s="288"/>
    </row>
    <row r="24" spans="2:38">
      <c r="B24" s="115">
        <v>15</v>
      </c>
      <c r="C24" s="878">
        <f>③女入力!D24</f>
        <v>0</v>
      </c>
      <c r="D24" s="879"/>
      <c r="E24" s="879"/>
      <c r="F24" s="880"/>
      <c r="G24" s="881">
        <f>③女入力!H24</f>
        <v>0</v>
      </c>
      <c r="H24" s="879"/>
      <c r="I24" s="879"/>
      <c r="J24" s="882"/>
      <c r="K24" s="883">
        <f>③女入力!AL24</f>
        <v>0</v>
      </c>
      <c r="L24" s="884"/>
      <c r="M24" s="885"/>
      <c r="N24" s="879" t="str">
        <f>③女入力!AO24</f>
        <v/>
      </c>
      <c r="O24" s="879"/>
      <c r="P24" s="879"/>
      <c r="Q24" s="901"/>
      <c r="R24" s="62"/>
      <c r="S24" s="62"/>
      <c r="T24" s="62"/>
      <c r="U24" s="62"/>
      <c r="V24" s="33"/>
      <c r="AB24" s="208"/>
      <c r="AC24" s="80">
        <v>15</v>
      </c>
      <c r="AD24" s="61"/>
      <c r="AE24" s="417"/>
      <c r="AF24" s="502" t="str">
        <f t="shared" si="3"/>
        <v/>
      </c>
      <c r="AG24" s="502" t="str">
        <f t="shared" si="4"/>
        <v/>
      </c>
      <c r="AH24" s="511" t="str">
        <f t="shared" si="5"/>
        <v/>
      </c>
      <c r="AI24" s="288">
        <v>15</v>
      </c>
      <c r="AJ24" s="288">
        <f t="shared" si="7"/>
        <v>0</v>
      </c>
      <c r="AK24" s="288">
        <f t="shared" si="6"/>
        <v>0</v>
      </c>
      <c r="AL24" s="288"/>
    </row>
    <row r="25" spans="2:38" ht="14.25" thickBot="1">
      <c r="B25" s="116">
        <v>16</v>
      </c>
      <c r="C25" s="890">
        <f>③女入力!D25</f>
        <v>0</v>
      </c>
      <c r="D25" s="891"/>
      <c r="E25" s="891"/>
      <c r="F25" s="892"/>
      <c r="G25" s="893">
        <f>③女入力!H25</f>
        <v>0</v>
      </c>
      <c r="H25" s="891"/>
      <c r="I25" s="891"/>
      <c r="J25" s="894"/>
      <c r="K25" s="895">
        <f>③女入力!AL25</f>
        <v>0</v>
      </c>
      <c r="L25" s="896"/>
      <c r="M25" s="897"/>
      <c r="N25" s="891" t="str">
        <f>③女入力!AO25</f>
        <v/>
      </c>
      <c r="O25" s="891"/>
      <c r="P25" s="891"/>
      <c r="Q25" s="900"/>
      <c r="R25" s="62"/>
      <c r="S25" s="62"/>
      <c r="T25" s="62"/>
      <c r="U25" s="62"/>
      <c r="V25" s="33"/>
      <c r="AB25" s="208"/>
      <c r="AC25" s="82">
        <v>16</v>
      </c>
      <c r="AD25" s="83"/>
      <c r="AE25" s="418"/>
      <c r="AF25" s="504" t="str">
        <f t="shared" si="3"/>
        <v/>
      </c>
      <c r="AG25" s="504" t="str">
        <f t="shared" si="4"/>
        <v/>
      </c>
      <c r="AH25" s="513" t="str">
        <f t="shared" si="5"/>
        <v/>
      </c>
      <c r="AI25" s="288">
        <v>16</v>
      </c>
      <c r="AJ25" s="288">
        <f t="shared" si="7"/>
        <v>0</v>
      </c>
      <c r="AK25" s="288">
        <f t="shared" si="6"/>
        <v>0</v>
      </c>
      <c r="AL25" s="288"/>
    </row>
    <row r="26" spans="2:38">
      <c r="R26" s="62"/>
      <c r="S26" s="62"/>
      <c r="T26" s="62"/>
      <c r="U26" s="62"/>
      <c r="V26" s="33"/>
      <c r="AI26" s="288"/>
      <c r="AJ26" s="288">
        <f t="shared" si="7"/>
        <v>0</v>
      </c>
      <c r="AK26" s="288"/>
      <c r="AL26" s="288"/>
    </row>
    <row r="27" spans="2:38">
      <c r="R27" s="62"/>
      <c r="S27" s="62"/>
      <c r="T27" s="62"/>
      <c r="AI27" s="288"/>
      <c r="AJ27" s="288">
        <f t="shared" si="7"/>
        <v>0</v>
      </c>
      <c r="AK27" s="288"/>
      <c r="AL27" s="288"/>
    </row>
    <row r="28" spans="2:38">
      <c r="R28" s="62"/>
      <c r="S28" s="62"/>
      <c r="T28" s="62"/>
      <c r="AI28" s="288"/>
      <c r="AJ28" s="288">
        <f t="shared" si="7"/>
        <v>0</v>
      </c>
      <c r="AK28" s="288"/>
      <c r="AL28" s="288"/>
    </row>
    <row r="29" spans="2:38">
      <c r="R29" s="62"/>
      <c r="S29" s="62"/>
      <c r="T29" s="62"/>
      <c r="AI29" s="288"/>
      <c r="AJ29" s="288">
        <f t="shared" si="7"/>
        <v>0</v>
      </c>
      <c r="AK29" s="288"/>
      <c r="AL29" s="288"/>
    </row>
    <row r="30" spans="2:38">
      <c r="R30" s="62"/>
      <c r="S30" s="62"/>
      <c r="T30" s="62"/>
      <c r="AI30" s="288"/>
      <c r="AJ30" s="288"/>
      <c r="AK30" s="288">
        <f>SUM(AK10:AK25)</f>
        <v>0</v>
      </c>
      <c r="AL30" s="288"/>
    </row>
    <row r="31" spans="2:38">
      <c r="AI31" s="288"/>
      <c r="AJ31" s="288"/>
      <c r="AK31" s="288"/>
      <c r="AL31" s="288"/>
    </row>
    <row r="32" spans="2:38">
      <c r="AI32" s="288"/>
      <c r="AJ32" s="288"/>
      <c r="AK32" s="288"/>
      <c r="AL32" s="288"/>
    </row>
    <row r="33" spans="35:38">
      <c r="AI33" s="288"/>
      <c r="AJ33" s="288"/>
      <c r="AK33" s="288"/>
      <c r="AL33" s="288"/>
    </row>
    <row r="34" spans="35:38">
      <c r="AI34" s="288"/>
      <c r="AJ34" s="288"/>
      <c r="AK34" s="288"/>
      <c r="AL34" s="288"/>
    </row>
    <row r="35" spans="35:38">
      <c r="AI35" s="288"/>
      <c r="AJ35" s="288"/>
      <c r="AK35" s="288"/>
      <c r="AL35" s="288"/>
    </row>
    <row r="36" spans="35:38">
      <c r="AI36" s="288"/>
      <c r="AJ36" s="288"/>
      <c r="AK36" s="288"/>
      <c r="AL36" s="288"/>
    </row>
    <row r="37" spans="35:38">
      <c r="AI37" s="288"/>
      <c r="AJ37" s="288"/>
      <c r="AK37" s="288"/>
      <c r="AL37" s="288"/>
    </row>
    <row r="38" spans="35:38">
      <c r="AI38" s="288"/>
      <c r="AJ38" s="288"/>
      <c r="AK38" s="288"/>
      <c r="AL38" s="288"/>
    </row>
    <row r="39" spans="35:38">
      <c r="AI39" s="288"/>
      <c r="AJ39" s="288"/>
      <c r="AK39" s="288"/>
      <c r="AL39" s="288"/>
    </row>
    <row r="40" spans="35:38">
      <c r="AI40" s="288"/>
      <c r="AJ40" s="288"/>
      <c r="AK40" s="288"/>
      <c r="AL40" s="288"/>
    </row>
    <row r="41" spans="35:38">
      <c r="AI41" s="288"/>
      <c r="AJ41" s="288"/>
      <c r="AK41" s="288"/>
      <c r="AL41" s="288"/>
    </row>
    <row r="42" spans="35:38">
      <c r="AI42" s="288"/>
      <c r="AJ42" s="288"/>
      <c r="AK42" s="288"/>
      <c r="AL42" s="288"/>
    </row>
    <row r="43" spans="35:38">
      <c r="AI43" s="288"/>
      <c r="AJ43" s="288"/>
      <c r="AK43" s="288"/>
      <c r="AL43" s="288"/>
    </row>
    <row r="44" spans="35:38">
      <c r="AI44" s="288"/>
      <c r="AJ44" s="288"/>
      <c r="AK44" s="288"/>
      <c r="AL44" s="288"/>
    </row>
    <row r="45" spans="35:38">
      <c r="AI45" s="288"/>
      <c r="AJ45" s="288"/>
      <c r="AK45" s="288"/>
      <c r="AL45" s="288"/>
    </row>
    <row r="46" spans="35:38">
      <c r="AI46" s="288"/>
      <c r="AJ46" s="288"/>
      <c r="AK46" s="288"/>
      <c r="AL46" s="288"/>
    </row>
    <row r="47" spans="35:38">
      <c r="AI47" s="288"/>
      <c r="AJ47" s="288"/>
      <c r="AK47" s="288"/>
      <c r="AL47" s="288"/>
    </row>
    <row r="48" spans="35:38">
      <c r="AI48" s="288"/>
      <c r="AJ48" s="288"/>
      <c r="AK48" s="288"/>
      <c r="AL48" s="288"/>
    </row>
  </sheetData>
  <sheetProtection sheet="1" objects="1" scenarios="1"/>
  <protectedRanges>
    <protectedRange sqref="V10:V13 Z10:Z13 W15 AD10:AE25" name="すべて"/>
  </protectedRanges>
  <mergeCells count="82">
    <mergeCell ref="AA1:AE1"/>
    <mergeCell ref="AG1:AH1"/>
    <mergeCell ref="B6:B8"/>
    <mergeCell ref="C6:J6"/>
    <mergeCell ref="K6:M8"/>
    <mergeCell ref="N6:Q8"/>
    <mergeCell ref="C7:F8"/>
    <mergeCell ref="G7:J8"/>
    <mergeCell ref="U7:Y8"/>
    <mergeCell ref="AC7:AH8"/>
    <mergeCell ref="C10:F10"/>
    <mergeCell ref="G10:J10"/>
    <mergeCell ref="K10:M10"/>
    <mergeCell ref="N10:Q10"/>
    <mergeCell ref="D1:I1"/>
    <mergeCell ref="C9:F9"/>
    <mergeCell ref="G9:J9"/>
    <mergeCell ref="K9:M9"/>
    <mergeCell ref="N9:Q9"/>
    <mergeCell ref="C11:F11"/>
    <mergeCell ref="G11:J11"/>
    <mergeCell ref="K11:M11"/>
    <mergeCell ref="N11:Q11"/>
    <mergeCell ref="C12:F12"/>
    <mergeCell ref="G12:J12"/>
    <mergeCell ref="K12:M12"/>
    <mergeCell ref="N12:Q12"/>
    <mergeCell ref="W15:X15"/>
    <mergeCell ref="C13:F13"/>
    <mergeCell ref="G13:J13"/>
    <mergeCell ref="K13:M13"/>
    <mergeCell ref="N13:Q13"/>
    <mergeCell ref="C14:F14"/>
    <mergeCell ref="G14:J14"/>
    <mergeCell ref="K14:M14"/>
    <mergeCell ref="N14:Q14"/>
    <mergeCell ref="C15:F15"/>
    <mergeCell ref="G15:J15"/>
    <mergeCell ref="K15:M15"/>
    <mergeCell ref="N15:Q15"/>
    <mergeCell ref="U15:V15"/>
    <mergeCell ref="C19:F19"/>
    <mergeCell ref="G19:J19"/>
    <mergeCell ref="K19:M19"/>
    <mergeCell ref="N19:Q19"/>
    <mergeCell ref="C16:F16"/>
    <mergeCell ref="G16:J16"/>
    <mergeCell ref="K16:M16"/>
    <mergeCell ref="N16:Q16"/>
    <mergeCell ref="C17:F17"/>
    <mergeCell ref="G17:J17"/>
    <mergeCell ref="K17:M17"/>
    <mergeCell ref="N17:Q17"/>
    <mergeCell ref="W17:X17"/>
    <mergeCell ref="C18:F18"/>
    <mergeCell ref="G18:J18"/>
    <mergeCell ref="K18:M18"/>
    <mergeCell ref="N18:Q18"/>
    <mergeCell ref="C20:F20"/>
    <mergeCell ref="G20:J20"/>
    <mergeCell ref="K20:M20"/>
    <mergeCell ref="N20:Q20"/>
    <mergeCell ref="C21:F21"/>
    <mergeCell ref="G21:J21"/>
    <mergeCell ref="K21:M21"/>
    <mergeCell ref="N21:Q21"/>
    <mergeCell ref="C22:F22"/>
    <mergeCell ref="G22:J22"/>
    <mergeCell ref="K22:M22"/>
    <mergeCell ref="N22:Q22"/>
    <mergeCell ref="C23:F23"/>
    <mergeCell ref="G23:J23"/>
    <mergeCell ref="K23:M23"/>
    <mergeCell ref="N23:Q23"/>
    <mergeCell ref="C24:F24"/>
    <mergeCell ref="G24:J24"/>
    <mergeCell ref="K24:M24"/>
    <mergeCell ref="N24:Q24"/>
    <mergeCell ref="C25:F25"/>
    <mergeCell ref="G25:J25"/>
    <mergeCell ref="K25:M25"/>
    <mergeCell ref="N25:Q25"/>
  </mergeCells>
  <phoneticPr fontId="2"/>
  <conditionalFormatting sqref="V10:V13">
    <cfRule type="duplicateValues" dxfId="18" priority="12"/>
  </conditionalFormatting>
  <conditionalFormatting sqref="AD10:AD25">
    <cfRule type="duplicateValues" dxfId="17" priority="11"/>
  </conditionalFormatting>
  <conditionalFormatting sqref="Y10">
    <cfRule type="expression" dxfId="16" priority="5">
      <formula>V11=""</formula>
    </cfRule>
    <cfRule type="expression" dxfId="15" priority="6">
      <formula>T10="×"</formula>
    </cfRule>
  </conditionalFormatting>
  <conditionalFormatting sqref="Y11">
    <cfRule type="expression" dxfId="14" priority="3">
      <formula>V12=""</formula>
    </cfRule>
    <cfRule type="expression" dxfId="13" priority="4">
      <formula>T11="×"</formula>
    </cfRule>
  </conditionalFormatting>
  <conditionalFormatting sqref="Y12">
    <cfRule type="expression" dxfId="12" priority="1">
      <formula>$V$14=""</formula>
    </cfRule>
    <cfRule type="expression" dxfId="11" priority="2">
      <formula>T12="×"</formula>
    </cfRule>
  </conditionalFormatting>
  <dataValidations count="3">
    <dataValidation type="list" allowBlank="1" showInputMessage="1" showErrorMessage="1" sqref="Z10:Z13" xr:uid="{00000000-0002-0000-0800-000000000000}">
      <formula1>"○"</formula1>
    </dataValidation>
    <dataValidation type="list" allowBlank="1" showInputMessage="1" showErrorMessage="1" sqref="AE10:AE25" xr:uid="{00000000-0002-0000-0800-000001000000}">
      <formula1>"１位,２位"</formula1>
    </dataValidation>
    <dataValidation type="list" allowBlank="1" showInputMessage="1" showErrorMessage="1" sqref="W15:X15" xr:uid="{00000000-0002-0000-0800-000002000000}">
      <formula1>"優勝,準優勝,第３位"</formula1>
    </dataValidation>
  </dataValidations>
  <hyperlinks>
    <hyperlink ref="D1" location="Top!A1" display="Topへ戻る" xr:uid="{00000000-0004-0000-0800-000000000000}"/>
  </hyperlinks>
  <pageMargins left="0.7" right="0.7" top="0.75" bottom="0.75" header="0.3" footer="0.3"/>
  <pageSetup paperSize="9" scale="93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9" tint="0.59999389629810485"/>
  </sheetPr>
  <dimension ref="C1:BR26"/>
  <sheetViews>
    <sheetView showGridLines="0" showRowColHeaders="0" showZeros="0" zoomScaleNormal="100" workbookViewId="0">
      <selection activeCell="D1" sqref="D1:J1"/>
    </sheetView>
  </sheetViews>
  <sheetFormatPr defaultColWidth="9" defaultRowHeight="13.5"/>
  <cols>
    <col min="1" max="42" width="2.625" style="1" customWidth="1"/>
    <col min="43" max="79" width="4.5" style="1" customWidth="1"/>
    <col min="80" max="16384" width="9" style="1"/>
  </cols>
  <sheetData>
    <row r="1" spans="3:70" ht="30.75" customHeight="1">
      <c r="D1" s="826" t="s">
        <v>103</v>
      </c>
      <c r="E1" s="827"/>
      <c r="F1" s="827"/>
      <c r="G1" s="827"/>
      <c r="H1" s="827"/>
      <c r="I1" s="827"/>
      <c r="J1" s="828"/>
    </row>
    <row r="3" spans="3:70" ht="30.75">
      <c r="C3" s="56" t="s">
        <v>104</v>
      </c>
      <c r="D3" s="3"/>
      <c r="E3" s="3"/>
      <c r="F3" s="3"/>
      <c r="G3" s="4"/>
      <c r="H3" s="5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6" spans="3:70">
      <c r="C6" s="48" t="s">
        <v>75</v>
      </c>
      <c r="D6" s="49"/>
      <c r="E6" s="913"/>
      <c r="F6" s="913"/>
      <c r="G6" s="54" t="s">
        <v>17</v>
      </c>
      <c r="H6" s="913"/>
      <c r="I6" s="913"/>
      <c r="J6" s="54" t="s">
        <v>18</v>
      </c>
      <c r="K6" s="913"/>
      <c r="L6" s="913"/>
      <c r="M6" s="54" t="s">
        <v>19</v>
      </c>
      <c r="Q6" s="1" t="str">
        <f>C6&amp;E6&amp;G6&amp;H6&amp;J6&amp;K6&amp;M6</f>
        <v>令和年月日</v>
      </c>
    </row>
    <row r="10" spans="3:70" ht="13.5" customHeight="1">
      <c r="AM10" s="88"/>
      <c r="AN10" s="88"/>
      <c r="AO10" s="88"/>
      <c r="AP10" s="88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</row>
    <row r="11" spans="3:70" ht="13.5" customHeight="1">
      <c r="AM11" s="88"/>
      <c r="AN11" s="88"/>
      <c r="AO11" s="88"/>
      <c r="AP11" s="88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</row>
    <row r="12" spans="3:70" ht="13.5" customHeight="1">
      <c r="AM12" s="88"/>
      <c r="AN12" s="88"/>
      <c r="AO12" s="88"/>
      <c r="AP12" s="88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</row>
    <row r="13" spans="3:70" ht="13.5" customHeight="1">
      <c r="AM13" s="88"/>
      <c r="AN13" s="88"/>
      <c r="AO13" s="88"/>
      <c r="AP13" s="88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</row>
    <row r="14" spans="3:70" ht="13.5" customHeight="1">
      <c r="AM14" s="88"/>
      <c r="AN14" s="88"/>
      <c r="AO14" s="88"/>
      <c r="AP14" s="88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</row>
    <row r="15" spans="3:70" ht="13.5" customHeight="1">
      <c r="AM15" s="88"/>
      <c r="AN15" s="88"/>
      <c r="AO15" s="88"/>
      <c r="AP15" s="88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</row>
    <row r="16" spans="3:70" ht="13.5" customHeight="1">
      <c r="AM16" s="88"/>
      <c r="AN16" s="88"/>
      <c r="AO16" s="88"/>
      <c r="AP16" s="88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</row>
    <row r="17" spans="39:70" ht="13.5" customHeight="1"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</row>
    <row r="18" spans="39:70" ht="13.5" customHeight="1"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</row>
    <row r="19" spans="39:70" ht="13.5" customHeight="1"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</row>
    <row r="20" spans="39:70" ht="13.5" customHeight="1"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</row>
    <row r="21" spans="39:70" ht="13.5" customHeight="1"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</row>
    <row r="22" spans="39:70" ht="13.5" customHeight="1"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</row>
    <row r="23" spans="39:70" ht="13.5" customHeight="1"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</row>
    <row r="24" spans="39:70" ht="13.5" customHeight="1"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</row>
    <row r="25" spans="39:70" ht="13.5" customHeight="1"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</row>
    <row r="26" spans="39:70" ht="13.5" customHeight="1"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</row>
  </sheetData>
  <sheetProtection sheet="1" objects="1" scenarios="1"/>
  <protectedRanges>
    <protectedRange sqref="H6:I6" name="月"/>
    <protectedRange sqref="E6:F6" name="年"/>
    <protectedRange sqref="K6:L6" name="日"/>
  </protectedRanges>
  <customSheetViews>
    <customSheetView guid="{5D963F3A-B207-4215-A36A-BBA0BD90DFE4}" showGridLines="0" zeroValues="0" hiddenColumns="1">
      <selection activeCell="AC4" sqref="AC4"/>
      <colBreaks count="1" manualBreakCount="1">
        <brk id="36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4">
    <mergeCell ref="D1:J1"/>
    <mergeCell ref="E6:F6"/>
    <mergeCell ref="H6:I6"/>
    <mergeCell ref="K6:L6"/>
  </mergeCells>
  <phoneticPr fontId="2"/>
  <dataValidations count="3">
    <dataValidation type="list" allowBlank="1" showInputMessage="1" showErrorMessage="1" sqref="H6:I6" xr:uid="{00000000-0002-0000-0900-000000000000}">
      <formula1>"１,２,３,４,５,６,７,８,９,１０,１１,１２"</formula1>
    </dataValidation>
    <dataValidation type="list" allowBlank="1" showInputMessage="1" showErrorMessage="1" sqref="K6:L6" xr:uid="{00000000-0002-0000-0900-000001000000}">
      <formula1>"１,２,３,４,,５,６,７,８,９,１０,１１,１２,１３,１４,１５,１６,１７,１８,１９,２０,２１,２２,２３,２４,２５,２６,２７,２８,２９,３０,３１"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E6:F6" xr:uid="{00000000-0002-0000-0900-000002000000}">
      <formula1>"３,４,５,６,７,８,９,１０,１１,１２,１３"</formula1>
    </dataValidation>
  </dataValidations>
  <hyperlinks>
    <hyperlink ref="D1" location="Top!A1" display="Topへ戻る" xr:uid="{00000000-0004-0000-0900-000000000000}"/>
  </hyperlinks>
  <pageMargins left="0.7" right="0.7" top="0.75" bottom="0.75" header="0.3" footer="0.3"/>
  <pageSetup paperSize="9" scale="93" orientation="portrait" r:id="rId2"/>
  <colBreaks count="1" manualBreakCount="1">
    <brk id="36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U123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8.875" defaultRowHeight="12"/>
  <cols>
    <col min="1" max="44" width="2.25" style="157" customWidth="1"/>
    <col min="45" max="46" width="8.875" style="157" hidden="1" customWidth="1"/>
    <col min="47" max="50" width="8.875" style="157" customWidth="1"/>
    <col min="51" max="16384" width="8.875" style="157"/>
  </cols>
  <sheetData>
    <row r="1" spans="1:47" s="158" customFormat="1" ht="26.25" customHeight="1">
      <c r="A1" s="157"/>
      <c r="B1" s="157"/>
      <c r="C1" s="157"/>
      <c r="D1" s="926" t="s">
        <v>103</v>
      </c>
      <c r="E1" s="927"/>
      <c r="F1" s="927"/>
      <c r="G1" s="927"/>
      <c r="H1" s="927"/>
      <c r="I1" s="927"/>
      <c r="J1" s="928"/>
    </row>
    <row r="2" spans="1:47" s="158" customFormat="1" ht="9.75" customHeight="1"/>
    <row r="3" spans="1:47" s="158" customFormat="1" ht="13.5" customHeight="1">
      <c r="A3" s="929" t="s">
        <v>254</v>
      </c>
      <c r="B3" s="929"/>
      <c r="C3" s="929"/>
      <c r="D3" s="929"/>
    </row>
    <row r="4" spans="1:47" ht="12" customHeight="1">
      <c r="B4" s="930" t="str">
        <f>Top!$B$6</f>
        <v>第４７回関東中学校柔道大会</v>
      </c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</row>
    <row r="5" spans="1:47" ht="12" customHeight="1"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</row>
    <row r="6" spans="1:47" ht="14.45" customHeight="1"/>
    <row r="7" spans="1:47" ht="15" customHeight="1">
      <c r="B7" s="931" t="s">
        <v>443</v>
      </c>
      <c r="C7" s="932"/>
      <c r="D7" s="932"/>
      <c r="E7" s="932"/>
      <c r="F7" s="932"/>
      <c r="G7" s="932"/>
      <c r="H7" s="932"/>
      <c r="I7" s="932"/>
      <c r="J7" s="932"/>
      <c r="K7" s="933"/>
      <c r="L7" s="158"/>
      <c r="M7" s="158"/>
      <c r="N7" s="934" t="s">
        <v>137</v>
      </c>
      <c r="O7" s="935"/>
      <c r="P7" s="935"/>
      <c r="Q7" s="935"/>
      <c r="R7" s="935"/>
      <c r="S7" s="936">
        <f>①基本情報!$Y$8</f>
        <v>0</v>
      </c>
      <c r="T7" s="936"/>
      <c r="U7" s="936"/>
      <c r="V7" s="936"/>
      <c r="W7" s="937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</row>
    <row r="8" spans="1:47" ht="15" customHeigh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</row>
    <row r="9" spans="1:47" ht="15" customHeight="1">
      <c r="B9" s="938" t="s">
        <v>132</v>
      </c>
      <c r="C9" s="938"/>
      <c r="D9" s="938"/>
      <c r="E9" s="938"/>
      <c r="F9" s="938"/>
      <c r="G9" s="929">
        <f>①基本情報!$B$9</f>
        <v>0</v>
      </c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158"/>
      <c r="AM9" s="158"/>
    </row>
    <row r="10" spans="1:47" ht="9" customHeight="1">
      <c r="B10" s="172"/>
      <c r="C10" s="172"/>
      <c r="D10" s="172"/>
      <c r="E10" s="172"/>
      <c r="F10" s="172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47" ht="15" customHeight="1">
      <c r="B11" s="172"/>
      <c r="C11" s="172"/>
      <c r="D11" s="938" t="s">
        <v>133</v>
      </c>
      <c r="E11" s="938"/>
      <c r="F11" s="938"/>
      <c r="G11" s="929" t="str">
        <f>"〒"&amp;①基本情報!$O$8</f>
        <v>〒</v>
      </c>
      <c r="H11" s="929"/>
      <c r="I11" s="929"/>
      <c r="J11" s="929"/>
      <c r="K11" s="929"/>
      <c r="L11" s="929"/>
      <c r="M11" s="929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47" ht="15" customHeight="1">
      <c r="B12" s="172"/>
      <c r="C12" s="172"/>
      <c r="D12" s="172"/>
      <c r="E12" s="172"/>
      <c r="F12" s="172"/>
      <c r="G12" s="929" t="str">
        <f>①基本情報!$Y$8&amp;①基本情報!$N$9</f>
        <v/>
      </c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29"/>
      <c r="S12" s="929"/>
      <c r="T12" s="929"/>
      <c r="U12" s="929"/>
      <c r="V12" s="929"/>
      <c r="W12" s="929"/>
      <c r="X12" s="929"/>
      <c r="Y12" s="929"/>
      <c r="Z12" s="929"/>
      <c r="AA12" s="929"/>
      <c r="AB12" s="929"/>
      <c r="AC12" s="929"/>
      <c r="AD12" s="929"/>
      <c r="AE12" s="929"/>
      <c r="AF12" s="929"/>
      <c r="AG12" s="929"/>
      <c r="AH12" s="929"/>
      <c r="AI12" s="929"/>
      <c r="AJ12" s="929"/>
      <c r="AK12" s="929"/>
      <c r="AL12" s="929"/>
      <c r="AM12" s="158"/>
    </row>
    <row r="13" spans="1:47" ht="15" customHeight="1">
      <c r="B13" s="172"/>
      <c r="C13" s="172"/>
      <c r="D13" s="172"/>
      <c r="E13" s="172"/>
      <c r="F13" s="172"/>
      <c r="G13" s="929" t="s">
        <v>139</v>
      </c>
      <c r="H13" s="929"/>
      <c r="I13" s="929"/>
      <c r="J13" s="929">
        <f>①基本情報!$AC$8</f>
        <v>0</v>
      </c>
      <c r="K13" s="929"/>
      <c r="L13" s="929"/>
      <c r="M13" s="929"/>
      <c r="N13" s="929"/>
      <c r="O13" s="929"/>
      <c r="P13" s="929"/>
      <c r="Q13" s="929"/>
      <c r="R13" s="929" t="s">
        <v>140</v>
      </c>
      <c r="S13" s="929"/>
      <c r="T13" s="929"/>
      <c r="U13" s="929">
        <f>①基本情報!$AB$12</f>
        <v>0</v>
      </c>
      <c r="V13" s="929"/>
      <c r="W13" s="929"/>
      <c r="X13" s="929"/>
      <c r="Y13" s="929"/>
      <c r="Z13" s="929"/>
      <c r="AA13" s="929"/>
      <c r="AB13" s="929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</row>
    <row r="14" spans="1:47" ht="12" customHeight="1">
      <c r="B14" s="172"/>
      <c r="C14" s="172"/>
      <c r="D14" s="172"/>
      <c r="E14" s="172"/>
      <c r="F14" s="172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47" ht="15" customHeight="1">
      <c r="B15" s="939" t="s">
        <v>134</v>
      </c>
      <c r="C15" s="939"/>
      <c r="D15" s="939"/>
      <c r="E15" s="939"/>
      <c r="F15" s="939"/>
      <c r="G15" s="929" t="s">
        <v>135</v>
      </c>
      <c r="H15" s="929"/>
      <c r="I15" s="929"/>
      <c r="J15" s="929" t="str">
        <f>①基本情報!$D$37&amp;"　"&amp;①基本情報!$I$37</f>
        <v>　</v>
      </c>
      <c r="K15" s="929"/>
      <c r="L15" s="929"/>
      <c r="M15" s="929"/>
      <c r="N15" s="929"/>
      <c r="O15" s="929"/>
      <c r="P15" s="929"/>
      <c r="Q15" s="929"/>
      <c r="R15" s="929"/>
      <c r="S15" s="929" t="str">
        <f>AT15&amp;AU15</f>
        <v>0</v>
      </c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  <c r="AL15" s="929"/>
      <c r="AM15" s="929"/>
      <c r="AS15" s="157" t="s">
        <v>207</v>
      </c>
      <c r="AT15" s="157">
        <f>①基本情報!$N$37</f>
        <v>0</v>
      </c>
      <c r="AU15" s="157" t="str">
        <f>IF(AT15="教諭","",IF(AT15="校長","",IF(AT15="部活動指導員","：任命権者("&amp;①基本情報!$W$37&amp;")","")))</f>
        <v/>
      </c>
    </row>
    <row r="16" spans="1:47" ht="15" customHeight="1">
      <c r="B16" s="172"/>
      <c r="C16" s="172"/>
      <c r="D16" s="172"/>
      <c r="E16" s="172"/>
      <c r="F16" s="172"/>
      <c r="G16" s="929" t="s">
        <v>139</v>
      </c>
      <c r="H16" s="929"/>
      <c r="I16" s="929"/>
      <c r="J16" s="929">
        <f>①基本情報!$N$39</f>
        <v>0</v>
      </c>
      <c r="K16" s="929"/>
      <c r="L16" s="929"/>
      <c r="M16" s="929"/>
      <c r="N16" s="929"/>
      <c r="O16" s="929"/>
      <c r="P16" s="929"/>
      <c r="Q16" s="929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2:45" ht="15" customHeight="1">
      <c r="B17" s="172"/>
      <c r="C17" s="172"/>
      <c r="D17" s="172"/>
      <c r="E17" s="172"/>
      <c r="F17" s="172"/>
      <c r="G17" s="929" t="s">
        <v>136</v>
      </c>
      <c r="H17" s="929"/>
      <c r="I17" s="929"/>
      <c r="J17" s="929">
        <f>①基本情報!$U$37</f>
        <v>0</v>
      </c>
      <c r="K17" s="929"/>
      <c r="L17" s="929"/>
      <c r="M17" s="929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2:45" ht="15" customHeight="1">
      <c r="B18" s="172"/>
      <c r="C18" s="172"/>
      <c r="D18" s="172"/>
      <c r="E18" s="172"/>
      <c r="F18" s="172"/>
      <c r="G18" s="929" t="s">
        <v>428</v>
      </c>
      <c r="H18" s="929"/>
      <c r="I18" s="929"/>
      <c r="J18" s="929"/>
      <c r="K18" s="929"/>
      <c r="L18" s="929"/>
      <c r="M18" s="929"/>
      <c r="N18" s="929"/>
      <c r="O18" s="929">
        <f>①基本情報!$AB$39</f>
        <v>0</v>
      </c>
      <c r="P18" s="929"/>
      <c r="Q18" s="929"/>
      <c r="R18" s="929"/>
      <c r="S18" s="929"/>
      <c r="T18" s="929"/>
      <c r="U18" s="158"/>
      <c r="V18" s="929" t="s">
        <v>427</v>
      </c>
      <c r="W18" s="929"/>
      <c r="X18" s="929"/>
      <c r="Y18" s="929"/>
      <c r="Z18" s="929"/>
      <c r="AA18" s="929"/>
      <c r="AB18" s="929"/>
      <c r="AC18" s="929"/>
      <c r="AD18" s="929"/>
      <c r="AE18" s="929">
        <f>①基本情報!$AB$41</f>
        <v>0</v>
      </c>
      <c r="AF18" s="929"/>
      <c r="AG18" s="929"/>
      <c r="AH18" s="929"/>
      <c r="AI18" s="929"/>
      <c r="AJ18" s="929"/>
      <c r="AK18" s="929"/>
      <c r="AL18" s="158"/>
      <c r="AM18" s="158"/>
    </row>
    <row r="19" spans="2:45" ht="12" customHeight="1">
      <c r="B19" s="172"/>
      <c r="C19" s="172"/>
      <c r="D19" s="172"/>
      <c r="E19" s="172"/>
      <c r="F19" s="172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2:45" ht="15" customHeight="1">
      <c r="B20" s="939" t="s">
        <v>423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2:45" ht="15" customHeight="1">
      <c r="B21" s="172"/>
      <c r="C21" s="172"/>
      <c r="D21" s="172"/>
      <c r="E21" s="172"/>
      <c r="F21" s="172"/>
      <c r="G21" s="929" t="s">
        <v>135</v>
      </c>
      <c r="H21" s="929"/>
      <c r="I21" s="929"/>
      <c r="J21" s="929" t="str">
        <f>①基本情報!$D$46&amp;"　"&amp;①基本情報!$I$46</f>
        <v>　</v>
      </c>
      <c r="K21" s="929"/>
      <c r="L21" s="929"/>
      <c r="M21" s="929"/>
      <c r="N21" s="929"/>
      <c r="O21" s="929"/>
      <c r="P21" s="929"/>
      <c r="Q21" s="929"/>
      <c r="R21" s="929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2:45" ht="15" customHeight="1">
      <c r="B22" s="172"/>
      <c r="C22" s="172"/>
      <c r="D22" s="172"/>
      <c r="E22" s="172"/>
      <c r="F22" s="172"/>
      <c r="G22" s="929" t="s">
        <v>133</v>
      </c>
      <c r="H22" s="929"/>
      <c r="I22" s="929"/>
      <c r="J22" s="929" t="str">
        <f>"〒"&amp;①基本情報!$Q$46</f>
        <v>〒</v>
      </c>
      <c r="K22" s="929"/>
      <c r="L22" s="929"/>
      <c r="M22" s="929"/>
      <c r="N22" s="929"/>
      <c r="O22" s="929"/>
      <c r="P22" s="929"/>
      <c r="Q22" s="158"/>
      <c r="R22" s="158"/>
      <c r="S22" s="929" t="s">
        <v>139</v>
      </c>
      <c r="T22" s="929"/>
      <c r="U22" s="929"/>
      <c r="V22" s="929">
        <f>①基本情報!$N$48</f>
        <v>0</v>
      </c>
      <c r="W22" s="929"/>
      <c r="X22" s="929"/>
      <c r="Y22" s="929"/>
      <c r="Z22" s="929"/>
      <c r="AA22" s="929"/>
      <c r="AB22" s="929"/>
      <c r="AC22" s="929"/>
      <c r="AD22" s="158"/>
      <c r="AE22" s="158"/>
      <c r="AF22" s="158"/>
      <c r="AG22" s="158"/>
      <c r="AH22" s="158"/>
      <c r="AI22" s="158"/>
      <c r="AJ22" s="193"/>
      <c r="AK22" s="193"/>
      <c r="AL22" s="193"/>
      <c r="AM22" s="193"/>
    </row>
    <row r="23" spans="2:45" ht="15" customHeight="1">
      <c r="B23" s="172"/>
      <c r="C23" s="172"/>
      <c r="D23" s="172"/>
      <c r="E23" s="172"/>
      <c r="F23" s="172"/>
      <c r="G23" s="929">
        <f>①基本情報!$U$46</f>
        <v>0</v>
      </c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29"/>
      <c r="AI23" s="929"/>
      <c r="AJ23" s="929"/>
      <c r="AK23" s="929"/>
      <c r="AL23" s="929"/>
      <c r="AM23" s="158"/>
    </row>
    <row r="24" spans="2:45" ht="15" customHeight="1">
      <c r="B24" s="172"/>
      <c r="C24" s="172"/>
      <c r="D24" s="172"/>
      <c r="E24" s="172"/>
      <c r="F24" s="172"/>
      <c r="G24" s="929" t="s">
        <v>136</v>
      </c>
      <c r="H24" s="929"/>
      <c r="I24" s="929"/>
      <c r="J24" s="929">
        <f>①基本情報!$N$46</f>
        <v>0</v>
      </c>
      <c r="K24" s="929"/>
      <c r="L24" s="929"/>
      <c r="M24" s="929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2:45" ht="15" customHeight="1">
      <c r="B25" s="172"/>
      <c r="C25" s="172"/>
      <c r="D25" s="172"/>
      <c r="E25" s="172"/>
      <c r="F25" s="172"/>
      <c r="G25" s="929" t="s">
        <v>428</v>
      </c>
      <c r="H25" s="929"/>
      <c r="I25" s="929"/>
      <c r="J25" s="929"/>
      <c r="K25" s="929"/>
      <c r="L25" s="929"/>
      <c r="M25" s="929"/>
      <c r="N25" s="929"/>
      <c r="O25" s="929">
        <f>①基本情報!$AB$48</f>
        <v>0</v>
      </c>
      <c r="P25" s="929"/>
      <c r="Q25" s="929"/>
      <c r="R25" s="929"/>
      <c r="S25" s="929"/>
      <c r="T25" s="929"/>
      <c r="U25" s="158"/>
      <c r="V25" s="929" t="s">
        <v>427</v>
      </c>
      <c r="W25" s="929"/>
      <c r="X25" s="929"/>
      <c r="Y25" s="929"/>
      <c r="Z25" s="929"/>
      <c r="AA25" s="929"/>
      <c r="AB25" s="929"/>
      <c r="AC25" s="929"/>
      <c r="AD25" s="929"/>
      <c r="AE25" s="929">
        <f>①基本情報!$AB$50</f>
        <v>0</v>
      </c>
      <c r="AF25" s="929"/>
      <c r="AG25" s="929"/>
      <c r="AH25" s="929"/>
      <c r="AI25" s="929"/>
      <c r="AJ25" s="929"/>
      <c r="AK25" s="929"/>
      <c r="AL25" s="158"/>
      <c r="AM25" s="158"/>
    </row>
    <row r="26" spans="2:45" ht="12" customHeight="1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</row>
    <row r="27" spans="2:45" ht="15" customHeight="1">
      <c r="B27" s="948" t="s">
        <v>138</v>
      </c>
      <c r="C27" s="948"/>
      <c r="D27" s="948"/>
      <c r="E27" s="948"/>
      <c r="F27" s="948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2:45" ht="15" customHeight="1">
      <c r="B28" s="952" t="s">
        <v>4</v>
      </c>
      <c r="C28" s="953"/>
      <c r="D28" s="954"/>
      <c r="E28" s="949" t="s">
        <v>37</v>
      </c>
      <c r="F28" s="949"/>
      <c r="G28" s="949"/>
      <c r="H28" s="949"/>
      <c r="I28" s="949"/>
      <c r="J28" s="949"/>
      <c r="K28" s="949"/>
      <c r="L28" s="949"/>
      <c r="M28" s="949"/>
      <c r="N28" s="949"/>
      <c r="O28" s="950" t="s">
        <v>32</v>
      </c>
      <c r="P28" s="950"/>
      <c r="Q28" s="950" t="s">
        <v>143</v>
      </c>
      <c r="R28" s="950"/>
      <c r="S28" s="951" t="s">
        <v>34</v>
      </c>
      <c r="T28" s="951"/>
      <c r="U28" s="951"/>
      <c r="V28" s="951"/>
      <c r="W28" s="951"/>
      <c r="X28" s="951"/>
      <c r="Y28" s="951"/>
      <c r="Z28" s="951"/>
      <c r="AA28" s="951"/>
      <c r="AB28" s="945" t="s">
        <v>35</v>
      </c>
      <c r="AC28" s="945"/>
      <c r="AD28" s="945"/>
      <c r="AE28" s="945" t="s">
        <v>36</v>
      </c>
      <c r="AF28" s="945"/>
      <c r="AG28" s="945"/>
      <c r="AH28" s="940" t="s">
        <v>92</v>
      </c>
      <c r="AI28" s="916"/>
      <c r="AJ28" s="916"/>
      <c r="AK28" s="916"/>
      <c r="AL28" s="941"/>
    </row>
    <row r="29" spans="2:45" ht="15" customHeight="1">
      <c r="B29" s="955"/>
      <c r="C29" s="956"/>
      <c r="D29" s="957"/>
      <c r="E29" s="946" t="s">
        <v>204</v>
      </c>
      <c r="F29" s="946"/>
      <c r="G29" s="946"/>
      <c r="H29" s="946"/>
      <c r="I29" s="946"/>
      <c r="J29" s="946"/>
      <c r="K29" s="946"/>
      <c r="L29" s="946"/>
      <c r="M29" s="946"/>
      <c r="N29" s="946"/>
      <c r="O29" s="950"/>
      <c r="P29" s="950"/>
      <c r="Q29" s="950"/>
      <c r="R29" s="950"/>
      <c r="S29" s="947" t="s">
        <v>419</v>
      </c>
      <c r="T29" s="947"/>
      <c r="U29" s="947"/>
      <c r="V29" s="947"/>
      <c r="W29" s="947"/>
      <c r="X29" s="947"/>
      <c r="Y29" s="947"/>
      <c r="Z29" s="947"/>
      <c r="AA29" s="947"/>
      <c r="AB29" s="945"/>
      <c r="AC29" s="945"/>
      <c r="AD29" s="945"/>
      <c r="AE29" s="945"/>
      <c r="AF29" s="945"/>
      <c r="AG29" s="945"/>
      <c r="AH29" s="942" t="s">
        <v>144</v>
      </c>
      <c r="AI29" s="943"/>
      <c r="AJ29" s="943"/>
      <c r="AK29" s="943"/>
      <c r="AL29" s="944"/>
      <c r="AR29" s="171"/>
    </row>
    <row r="30" spans="2:45" ht="16.899999999999999" customHeight="1">
      <c r="B30" s="952" t="s">
        <v>25</v>
      </c>
      <c r="C30" s="953"/>
      <c r="D30" s="954"/>
      <c r="E30" s="921" t="str">
        <f>IF($AS30=0,"",VLOOKUP($AS30,③女入力!$B$10:$AN$33,11))</f>
        <v/>
      </c>
      <c r="F30" s="920"/>
      <c r="G30" s="920"/>
      <c r="H30" s="920"/>
      <c r="I30" s="920"/>
      <c r="J30" s="920" t="str">
        <f>IF($AS30=0,"",VLOOKUP($AS30,③女入力!$B$10:$AN$33,15))</f>
        <v/>
      </c>
      <c r="K30" s="920"/>
      <c r="L30" s="920"/>
      <c r="M30" s="920"/>
      <c r="N30" s="924"/>
      <c r="O30" s="950" t="str">
        <f>IF($AS30=0,"",VLOOKUP($AS30,③女入力!$B$10:$AN$33,19))</f>
        <v/>
      </c>
      <c r="P30" s="950"/>
      <c r="Q30" s="950" t="str">
        <f>IF($AS30=0,"",VLOOKUP($AS30,③女入力!$B$10:$AN$33,21))</f>
        <v/>
      </c>
      <c r="R30" s="950"/>
      <c r="S30" s="960" t="str">
        <f>IF($AS30=0,"",VLOOKUP($AS30,③女入力!$B$10:$AN$33,23))</f>
        <v/>
      </c>
      <c r="T30" s="960"/>
      <c r="U30" s="960"/>
      <c r="V30" s="960"/>
      <c r="W30" s="960"/>
      <c r="X30" s="960"/>
      <c r="Y30" s="960"/>
      <c r="Z30" s="960"/>
      <c r="AA30" s="960"/>
      <c r="AB30" s="958" t="str">
        <f>IF($AS30=0,"",VLOOKUP($AS30,③女入力!$B$10:$AN$33,34))</f>
        <v/>
      </c>
      <c r="AC30" s="958"/>
      <c r="AD30" s="958"/>
      <c r="AE30" s="958" t="str">
        <f>IF($AS30=0,"",VLOOKUP($AS30,③女入力!$B$10:$AN$33,37))</f>
        <v/>
      </c>
      <c r="AF30" s="958"/>
      <c r="AG30" s="958"/>
      <c r="AH30" s="950" t="str">
        <f>IF($AS30=0,"",VLOOKUP($AS30,③女入力!$B$10:$BN$33,47))</f>
        <v/>
      </c>
      <c r="AI30" s="950"/>
      <c r="AJ30" s="950"/>
      <c r="AK30" s="950"/>
      <c r="AL30" s="950"/>
      <c r="AS30" s="945">
        <f>'⑥-1全国女選択'!$V$10</f>
        <v>0</v>
      </c>
    </row>
    <row r="31" spans="2:45" ht="16.899999999999999" customHeight="1">
      <c r="B31" s="955"/>
      <c r="C31" s="956"/>
      <c r="D31" s="957"/>
      <c r="E31" s="922" t="str">
        <f>IF($AS30=0,"",VLOOKUP($AS30,③女入力!$B$10:$AN$33,3))</f>
        <v/>
      </c>
      <c r="F31" s="923"/>
      <c r="G31" s="923"/>
      <c r="H31" s="923"/>
      <c r="I31" s="923"/>
      <c r="J31" s="923" t="str">
        <f>IF($AS30=0,"",VLOOKUP($AS30,③女入力!$B$10:$AN$33,7))</f>
        <v/>
      </c>
      <c r="K31" s="923"/>
      <c r="L31" s="923"/>
      <c r="M31" s="923"/>
      <c r="N31" s="925"/>
      <c r="O31" s="950"/>
      <c r="P31" s="950"/>
      <c r="Q31" s="950"/>
      <c r="R31" s="950"/>
      <c r="S31" s="959" t="str">
        <f>IF($AS30=0,"",VLOOKUP($AS30,③女入力!$B$10:$AN$33,29))</f>
        <v/>
      </c>
      <c r="T31" s="959"/>
      <c r="U31" s="959"/>
      <c r="V31" s="959"/>
      <c r="W31" s="959"/>
      <c r="X31" s="959"/>
      <c r="Y31" s="959"/>
      <c r="Z31" s="959"/>
      <c r="AA31" s="959"/>
      <c r="AB31" s="958"/>
      <c r="AC31" s="958"/>
      <c r="AD31" s="958"/>
      <c r="AE31" s="958"/>
      <c r="AF31" s="958"/>
      <c r="AG31" s="958"/>
      <c r="AH31" s="950"/>
      <c r="AI31" s="950"/>
      <c r="AJ31" s="950"/>
      <c r="AK31" s="950"/>
      <c r="AL31" s="950"/>
      <c r="AS31" s="945"/>
    </row>
    <row r="32" spans="2:45" ht="16.899999999999999" customHeight="1">
      <c r="B32" s="952" t="s">
        <v>27</v>
      </c>
      <c r="C32" s="953"/>
      <c r="D32" s="954"/>
      <c r="E32" s="921" t="str">
        <f>IF($AS32=0,"",VLOOKUP($AS32,③女入力!$B$10:$AN$33,11))</f>
        <v/>
      </c>
      <c r="F32" s="920"/>
      <c r="G32" s="920"/>
      <c r="H32" s="920"/>
      <c r="I32" s="920"/>
      <c r="J32" s="920" t="str">
        <f>IF($AS32=0,"",VLOOKUP($AS32,③女入力!$B$10:$AN$33,15))</f>
        <v/>
      </c>
      <c r="K32" s="920"/>
      <c r="L32" s="920"/>
      <c r="M32" s="920"/>
      <c r="N32" s="924"/>
      <c r="O32" s="950" t="str">
        <f>IF($AS32=0,"",VLOOKUP($AS32,③女入力!$B$10:$AN$33,19))</f>
        <v/>
      </c>
      <c r="P32" s="950"/>
      <c r="Q32" s="950" t="str">
        <f>IF($AS32=0,"",VLOOKUP($AS32,③女入力!$B$10:$AN$33,21))</f>
        <v/>
      </c>
      <c r="R32" s="950"/>
      <c r="S32" s="960" t="str">
        <f>IF($AS32=0,"",VLOOKUP($AS32,③女入力!$B$10:$AN$33,23))</f>
        <v/>
      </c>
      <c r="T32" s="960"/>
      <c r="U32" s="960"/>
      <c r="V32" s="960"/>
      <c r="W32" s="960"/>
      <c r="X32" s="960"/>
      <c r="Y32" s="960"/>
      <c r="Z32" s="960"/>
      <c r="AA32" s="960"/>
      <c r="AB32" s="958" t="str">
        <f>IF($AS32=0,"",VLOOKUP($AS32,③女入力!$B$10:$AN$33,34))</f>
        <v/>
      </c>
      <c r="AC32" s="958"/>
      <c r="AD32" s="958"/>
      <c r="AE32" s="958" t="str">
        <f>IF($AS32=0,"",VLOOKUP($AS32,③女入力!$B$10:$AN$33,37))</f>
        <v/>
      </c>
      <c r="AF32" s="958"/>
      <c r="AG32" s="958"/>
      <c r="AH32" s="950" t="str">
        <f>IF($AS32=0,"",VLOOKUP($AS32,③女入力!$B$10:$BN$33,47))</f>
        <v/>
      </c>
      <c r="AI32" s="950"/>
      <c r="AJ32" s="950"/>
      <c r="AK32" s="950"/>
      <c r="AL32" s="950"/>
      <c r="AS32" s="945">
        <f>'⑥-1全国女選択'!$V11</f>
        <v>0</v>
      </c>
    </row>
    <row r="33" spans="2:45" ht="16.899999999999999" customHeight="1">
      <c r="B33" s="955"/>
      <c r="C33" s="956"/>
      <c r="D33" s="957"/>
      <c r="E33" s="922" t="str">
        <f>IF($AS32=0,"",VLOOKUP($AS32,③女入力!$B$10:$AN$33,3))</f>
        <v/>
      </c>
      <c r="F33" s="923"/>
      <c r="G33" s="923"/>
      <c r="H33" s="923"/>
      <c r="I33" s="923"/>
      <c r="J33" s="923" t="str">
        <f>IF($AS32=0,"",VLOOKUP($AS32,③女入力!$B$10:$AN$33,7))</f>
        <v/>
      </c>
      <c r="K33" s="923"/>
      <c r="L33" s="923"/>
      <c r="M33" s="923"/>
      <c r="N33" s="925"/>
      <c r="O33" s="950"/>
      <c r="P33" s="950"/>
      <c r="Q33" s="950"/>
      <c r="R33" s="950"/>
      <c r="S33" s="959" t="str">
        <f>IF($AS32=0,"",VLOOKUP($AS32,③女入力!$B$10:$AN$33,29))</f>
        <v/>
      </c>
      <c r="T33" s="959"/>
      <c r="U33" s="959"/>
      <c r="V33" s="959"/>
      <c r="W33" s="959"/>
      <c r="X33" s="959"/>
      <c r="Y33" s="959"/>
      <c r="Z33" s="959"/>
      <c r="AA33" s="959"/>
      <c r="AB33" s="958"/>
      <c r="AC33" s="958"/>
      <c r="AD33" s="958"/>
      <c r="AE33" s="958"/>
      <c r="AF33" s="958"/>
      <c r="AG33" s="958"/>
      <c r="AH33" s="950"/>
      <c r="AI33" s="950"/>
      <c r="AJ33" s="950"/>
      <c r="AK33" s="950"/>
      <c r="AL33" s="950"/>
      <c r="AS33" s="945"/>
    </row>
    <row r="34" spans="2:45" ht="16.899999999999999" customHeight="1">
      <c r="B34" s="952" t="s">
        <v>29</v>
      </c>
      <c r="C34" s="953"/>
      <c r="D34" s="954"/>
      <c r="E34" s="921" t="str">
        <f>IF($AS34=0,"",VLOOKUP($AS34,③女入力!$B$10:$AN$33,11))</f>
        <v/>
      </c>
      <c r="F34" s="920"/>
      <c r="G34" s="920"/>
      <c r="H34" s="920"/>
      <c r="I34" s="920"/>
      <c r="J34" s="920" t="str">
        <f>IF($AS34=0,"",VLOOKUP($AS34,③女入力!$B$10:$AN$33,15))</f>
        <v/>
      </c>
      <c r="K34" s="920"/>
      <c r="L34" s="920"/>
      <c r="M34" s="920"/>
      <c r="N34" s="924"/>
      <c r="O34" s="950" t="str">
        <f>IF($AS34=0,"",VLOOKUP($AS34,③女入力!$B$10:$AN$33,19))</f>
        <v/>
      </c>
      <c r="P34" s="950"/>
      <c r="Q34" s="950" t="str">
        <f>IF($AS34=0,"",VLOOKUP($AS34,③女入力!$B$10:$AN$33,21))</f>
        <v/>
      </c>
      <c r="R34" s="950"/>
      <c r="S34" s="960" t="str">
        <f>IF($AS34=0,"",VLOOKUP($AS34,③女入力!$B$10:$AN$33,23))</f>
        <v/>
      </c>
      <c r="T34" s="960"/>
      <c r="U34" s="960"/>
      <c r="V34" s="960"/>
      <c r="W34" s="960"/>
      <c r="X34" s="960"/>
      <c r="Y34" s="960"/>
      <c r="Z34" s="960"/>
      <c r="AA34" s="960"/>
      <c r="AB34" s="958" t="str">
        <f>IF($AS34=0,"",VLOOKUP($AS34,③女入力!$B$10:$AN$33,34))</f>
        <v/>
      </c>
      <c r="AC34" s="958"/>
      <c r="AD34" s="958"/>
      <c r="AE34" s="958" t="str">
        <f>IF($AS34=0,"",VLOOKUP($AS34,③女入力!$B$10:$AN$33,37))</f>
        <v/>
      </c>
      <c r="AF34" s="958"/>
      <c r="AG34" s="958"/>
      <c r="AH34" s="950" t="str">
        <f>IF($AS34=0,"",VLOOKUP($AS34,③女入力!$B$10:$BN$33,47))</f>
        <v/>
      </c>
      <c r="AI34" s="950"/>
      <c r="AJ34" s="950"/>
      <c r="AK34" s="950"/>
      <c r="AL34" s="950"/>
      <c r="AS34" s="945">
        <f>'⑥-1全国女選択'!$V12</f>
        <v>0</v>
      </c>
    </row>
    <row r="35" spans="2:45" ht="16.899999999999999" customHeight="1">
      <c r="B35" s="955"/>
      <c r="C35" s="956"/>
      <c r="D35" s="957"/>
      <c r="E35" s="922" t="str">
        <f>IF($AS34=0,"",VLOOKUP($AS34,③女入力!$B$10:$AN$33,3))</f>
        <v/>
      </c>
      <c r="F35" s="923"/>
      <c r="G35" s="923"/>
      <c r="H35" s="923"/>
      <c r="I35" s="923"/>
      <c r="J35" s="923" t="str">
        <f>IF($AS34=0,"",VLOOKUP($AS34,③女入力!$B$10:$AN$33,7))</f>
        <v/>
      </c>
      <c r="K35" s="923"/>
      <c r="L35" s="923"/>
      <c r="M35" s="923"/>
      <c r="N35" s="925"/>
      <c r="O35" s="950"/>
      <c r="P35" s="950"/>
      <c r="Q35" s="950"/>
      <c r="R35" s="950"/>
      <c r="S35" s="959" t="str">
        <f>IF($AS34=0,"",VLOOKUP($AS34,③女入力!$B$10:$AN$33,29))</f>
        <v/>
      </c>
      <c r="T35" s="959"/>
      <c r="U35" s="959"/>
      <c r="V35" s="959"/>
      <c r="W35" s="959"/>
      <c r="X35" s="959"/>
      <c r="Y35" s="959"/>
      <c r="Z35" s="959"/>
      <c r="AA35" s="959"/>
      <c r="AB35" s="958"/>
      <c r="AC35" s="958"/>
      <c r="AD35" s="958"/>
      <c r="AE35" s="958"/>
      <c r="AF35" s="958"/>
      <c r="AG35" s="958"/>
      <c r="AH35" s="950"/>
      <c r="AI35" s="950"/>
      <c r="AJ35" s="950"/>
      <c r="AK35" s="950"/>
      <c r="AL35" s="950"/>
      <c r="AS35" s="945"/>
    </row>
    <row r="36" spans="2:45" ht="16.899999999999999" customHeight="1">
      <c r="B36" s="952" t="s">
        <v>211</v>
      </c>
      <c r="C36" s="953"/>
      <c r="D36" s="954"/>
      <c r="E36" s="921" t="str">
        <f>IF($AS36=0,"",VLOOKUP($AS36,③女入力!$B$10:$AN$33,11))</f>
        <v/>
      </c>
      <c r="F36" s="920"/>
      <c r="G36" s="920"/>
      <c r="H36" s="920"/>
      <c r="I36" s="920"/>
      <c r="J36" s="920" t="str">
        <f>IF($AS36=0,"",VLOOKUP($AS36,③女入力!$B$10:$AN$33,15))</f>
        <v/>
      </c>
      <c r="K36" s="920"/>
      <c r="L36" s="920"/>
      <c r="M36" s="920"/>
      <c r="N36" s="924"/>
      <c r="O36" s="950" t="str">
        <f>IF($AS36=0,"",VLOOKUP($AS36,③女入力!$B$10:$AN$33,19))</f>
        <v/>
      </c>
      <c r="P36" s="950"/>
      <c r="Q36" s="950" t="str">
        <f>IF($AS36=0,"",VLOOKUP($AS36,③女入力!$B$10:$AN$33,21))</f>
        <v/>
      </c>
      <c r="R36" s="950"/>
      <c r="S36" s="960" t="str">
        <f>IF($AS36=0,"",VLOOKUP($AS36,③女入力!$B$10:$AN$33,23))</f>
        <v/>
      </c>
      <c r="T36" s="960"/>
      <c r="U36" s="960"/>
      <c r="V36" s="960"/>
      <c r="W36" s="960"/>
      <c r="X36" s="960"/>
      <c r="Y36" s="960"/>
      <c r="Z36" s="960"/>
      <c r="AA36" s="960"/>
      <c r="AB36" s="958" t="str">
        <f>IF($AS36=0,"",VLOOKUP($AS36,③女入力!$B$10:$AN$33,34))</f>
        <v/>
      </c>
      <c r="AC36" s="958"/>
      <c r="AD36" s="958"/>
      <c r="AE36" s="958" t="str">
        <f>IF($AS36=0,"",VLOOKUP($AS36,③女入力!$B$10:$AN$33,37))</f>
        <v/>
      </c>
      <c r="AF36" s="958"/>
      <c r="AG36" s="958"/>
      <c r="AH36" s="950" t="str">
        <f>IF($AS36=0,"",VLOOKUP($AS36,③女入力!$B$10:$BN$33,47))</f>
        <v/>
      </c>
      <c r="AI36" s="950"/>
      <c r="AJ36" s="950"/>
      <c r="AK36" s="950"/>
      <c r="AL36" s="950"/>
      <c r="AS36" s="945">
        <f>'⑥-1全国女選択'!$V13</f>
        <v>0</v>
      </c>
    </row>
    <row r="37" spans="2:45" ht="16.899999999999999" customHeight="1">
      <c r="B37" s="955"/>
      <c r="C37" s="956"/>
      <c r="D37" s="957"/>
      <c r="E37" s="922" t="str">
        <f>IF($AS36=0,"",VLOOKUP($AS36,③女入力!$B$10:$AN$33,3))</f>
        <v/>
      </c>
      <c r="F37" s="923"/>
      <c r="G37" s="923"/>
      <c r="H37" s="923"/>
      <c r="I37" s="923"/>
      <c r="J37" s="923" t="str">
        <f>IF($AS36=0,"",VLOOKUP($AS36,③女入力!$B$10:$AN$33,7))</f>
        <v/>
      </c>
      <c r="K37" s="923"/>
      <c r="L37" s="923"/>
      <c r="M37" s="923"/>
      <c r="N37" s="925"/>
      <c r="O37" s="950"/>
      <c r="P37" s="950"/>
      <c r="Q37" s="950"/>
      <c r="R37" s="950"/>
      <c r="S37" s="959" t="str">
        <f>IF($AS36=0,"",VLOOKUP($AS36,③女入力!$B$10:$AN$33,29))</f>
        <v/>
      </c>
      <c r="T37" s="959"/>
      <c r="U37" s="959"/>
      <c r="V37" s="959"/>
      <c r="W37" s="959"/>
      <c r="X37" s="959"/>
      <c r="Y37" s="959"/>
      <c r="Z37" s="959"/>
      <c r="AA37" s="959"/>
      <c r="AB37" s="958"/>
      <c r="AC37" s="958"/>
      <c r="AD37" s="958"/>
      <c r="AE37" s="958"/>
      <c r="AF37" s="958"/>
      <c r="AG37" s="958"/>
      <c r="AH37" s="950"/>
      <c r="AI37" s="950"/>
      <c r="AJ37" s="950"/>
      <c r="AK37" s="950"/>
      <c r="AL37" s="950"/>
      <c r="AS37" s="945"/>
    </row>
    <row r="38" spans="2:45" ht="16.899999999999999" customHeight="1">
      <c r="B38" s="914"/>
      <c r="C38" s="914"/>
      <c r="D38" s="914"/>
      <c r="E38" s="920"/>
      <c r="F38" s="920"/>
      <c r="G38" s="920"/>
      <c r="H38" s="920"/>
      <c r="I38" s="920"/>
      <c r="J38" s="920"/>
      <c r="K38" s="920"/>
      <c r="L38" s="920"/>
      <c r="M38" s="920"/>
      <c r="N38" s="920"/>
      <c r="O38" s="965"/>
      <c r="P38" s="965"/>
      <c r="Q38" s="965"/>
      <c r="R38" s="965"/>
      <c r="S38" s="966"/>
      <c r="T38" s="966"/>
      <c r="U38" s="966"/>
      <c r="V38" s="966"/>
      <c r="W38" s="966"/>
      <c r="X38" s="966"/>
      <c r="Y38" s="966"/>
      <c r="Z38" s="966"/>
      <c r="AA38" s="966"/>
      <c r="AB38" s="961"/>
      <c r="AC38" s="961"/>
      <c r="AD38" s="961"/>
      <c r="AE38" s="961"/>
      <c r="AF38" s="961"/>
      <c r="AG38" s="961"/>
      <c r="AH38" s="916"/>
      <c r="AI38" s="916"/>
      <c r="AJ38" s="916"/>
      <c r="AK38" s="916"/>
      <c r="AL38" s="916"/>
      <c r="AM38" s="194"/>
      <c r="AN38" s="194"/>
      <c r="AO38" s="194"/>
      <c r="AP38" s="194"/>
      <c r="AQ38" s="194"/>
      <c r="AS38" s="916"/>
    </row>
    <row r="39" spans="2:45" ht="16.899999999999999" customHeight="1">
      <c r="B39" s="915"/>
      <c r="C39" s="915"/>
      <c r="D39" s="915"/>
      <c r="E39" s="918"/>
      <c r="F39" s="918"/>
      <c r="G39" s="918"/>
      <c r="H39" s="918"/>
      <c r="I39" s="918"/>
      <c r="J39" s="918"/>
      <c r="K39" s="918"/>
      <c r="L39" s="918"/>
      <c r="M39" s="918"/>
      <c r="N39" s="918"/>
      <c r="O39" s="963"/>
      <c r="P39" s="963"/>
      <c r="Q39" s="963"/>
      <c r="R39" s="963"/>
      <c r="S39" s="962"/>
      <c r="T39" s="962"/>
      <c r="U39" s="962"/>
      <c r="V39" s="962"/>
      <c r="W39" s="962"/>
      <c r="X39" s="962"/>
      <c r="Y39" s="962"/>
      <c r="Z39" s="962"/>
      <c r="AA39" s="962"/>
      <c r="AB39" s="919"/>
      <c r="AC39" s="919"/>
      <c r="AD39" s="919"/>
      <c r="AE39" s="919"/>
      <c r="AF39" s="919"/>
      <c r="AG39" s="919"/>
      <c r="AH39" s="917"/>
      <c r="AI39" s="917"/>
      <c r="AJ39" s="917"/>
      <c r="AK39" s="917"/>
      <c r="AL39" s="917"/>
      <c r="AM39" s="194"/>
      <c r="AN39" s="194"/>
      <c r="AO39" s="194"/>
      <c r="AP39" s="194"/>
      <c r="AQ39" s="194"/>
      <c r="AS39" s="917"/>
    </row>
    <row r="40" spans="2:45" ht="16.899999999999999" customHeight="1">
      <c r="B40" s="915"/>
      <c r="C40" s="915"/>
      <c r="D40" s="915"/>
      <c r="E40" s="918"/>
      <c r="F40" s="918"/>
      <c r="G40" s="918"/>
      <c r="H40" s="918"/>
      <c r="I40" s="918"/>
      <c r="J40" s="918"/>
      <c r="K40" s="918"/>
      <c r="L40" s="918"/>
      <c r="M40" s="918"/>
      <c r="N40" s="918"/>
      <c r="O40" s="963"/>
      <c r="P40" s="963"/>
      <c r="Q40" s="963"/>
      <c r="R40" s="963"/>
      <c r="S40" s="964"/>
      <c r="T40" s="964"/>
      <c r="U40" s="964"/>
      <c r="V40" s="964"/>
      <c r="W40" s="964"/>
      <c r="X40" s="964"/>
      <c r="Y40" s="964"/>
      <c r="Z40" s="964"/>
      <c r="AA40" s="964"/>
      <c r="AB40" s="919"/>
      <c r="AC40" s="919"/>
      <c r="AD40" s="919"/>
      <c r="AE40" s="919"/>
      <c r="AF40" s="919"/>
      <c r="AG40" s="919"/>
      <c r="AH40" s="917"/>
      <c r="AI40" s="917"/>
      <c r="AJ40" s="917"/>
      <c r="AK40" s="917"/>
      <c r="AL40" s="917"/>
      <c r="AM40" s="194"/>
      <c r="AN40" s="194"/>
      <c r="AO40" s="194"/>
      <c r="AP40" s="194"/>
      <c r="AQ40" s="194"/>
      <c r="AS40" s="917"/>
    </row>
    <row r="41" spans="2:45" ht="16.899999999999999" customHeight="1">
      <c r="B41" s="915"/>
      <c r="C41" s="915"/>
      <c r="D41" s="915"/>
      <c r="E41" s="918"/>
      <c r="F41" s="918"/>
      <c r="G41" s="918"/>
      <c r="H41" s="918"/>
      <c r="I41" s="918"/>
      <c r="J41" s="918"/>
      <c r="K41" s="918"/>
      <c r="L41" s="918"/>
      <c r="M41" s="918"/>
      <c r="N41" s="918"/>
      <c r="O41" s="963"/>
      <c r="P41" s="963"/>
      <c r="Q41" s="963"/>
      <c r="R41" s="963"/>
      <c r="S41" s="962"/>
      <c r="T41" s="962"/>
      <c r="U41" s="962"/>
      <c r="V41" s="962"/>
      <c r="W41" s="962"/>
      <c r="X41" s="962"/>
      <c r="Y41" s="962"/>
      <c r="Z41" s="962"/>
      <c r="AA41" s="962"/>
      <c r="AB41" s="919"/>
      <c r="AC41" s="919"/>
      <c r="AD41" s="919"/>
      <c r="AE41" s="919"/>
      <c r="AF41" s="919"/>
      <c r="AG41" s="919"/>
      <c r="AH41" s="917"/>
      <c r="AI41" s="917"/>
      <c r="AJ41" s="917"/>
      <c r="AK41" s="917"/>
      <c r="AL41" s="917"/>
      <c r="AM41" s="194"/>
      <c r="AN41" s="194"/>
      <c r="AO41" s="194"/>
      <c r="AP41" s="194"/>
      <c r="AQ41" s="194"/>
      <c r="AS41" s="917"/>
    </row>
    <row r="42" spans="2:45" ht="16.899999999999999" customHeight="1">
      <c r="B42" s="915"/>
      <c r="C42" s="915"/>
      <c r="D42" s="915"/>
      <c r="E42" s="918"/>
      <c r="F42" s="918"/>
      <c r="G42" s="918"/>
      <c r="H42" s="918"/>
      <c r="I42" s="918"/>
      <c r="J42" s="918"/>
      <c r="K42" s="918"/>
      <c r="L42" s="918"/>
      <c r="M42" s="918"/>
      <c r="N42" s="918"/>
      <c r="O42" s="963"/>
      <c r="P42" s="963"/>
      <c r="Q42" s="963"/>
      <c r="R42" s="963"/>
      <c r="S42" s="964"/>
      <c r="T42" s="964"/>
      <c r="U42" s="964"/>
      <c r="V42" s="964"/>
      <c r="W42" s="964"/>
      <c r="X42" s="964"/>
      <c r="Y42" s="964"/>
      <c r="Z42" s="964"/>
      <c r="AA42" s="964"/>
      <c r="AB42" s="919"/>
      <c r="AC42" s="919"/>
      <c r="AD42" s="919"/>
      <c r="AE42" s="919"/>
      <c r="AF42" s="919"/>
      <c r="AG42" s="919"/>
      <c r="AH42" s="917"/>
      <c r="AI42" s="917"/>
      <c r="AJ42" s="917"/>
      <c r="AK42" s="917"/>
      <c r="AL42" s="917"/>
      <c r="AM42" s="194"/>
      <c r="AN42" s="194"/>
      <c r="AO42" s="194"/>
      <c r="AP42" s="194"/>
      <c r="AQ42" s="194"/>
      <c r="AS42" s="917"/>
    </row>
    <row r="43" spans="2:45" ht="16.899999999999999" customHeight="1">
      <c r="B43" s="915"/>
      <c r="C43" s="915"/>
      <c r="D43" s="915"/>
      <c r="E43" s="918"/>
      <c r="F43" s="918"/>
      <c r="G43" s="918"/>
      <c r="H43" s="918"/>
      <c r="I43" s="918"/>
      <c r="J43" s="918"/>
      <c r="K43" s="918"/>
      <c r="L43" s="918"/>
      <c r="M43" s="918"/>
      <c r="N43" s="918"/>
      <c r="O43" s="963"/>
      <c r="P43" s="963"/>
      <c r="Q43" s="963"/>
      <c r="R43" s="963"/>
      <c r="S43" s="962"/>
      <c r="T43" s="962"/>
      <c r="U43" s="962"/>
      <c r="V43" s="962"/>
      <c r="W43" s="962"/>
      <c r="X43" s="962"/>
      <c r="Y43" s="962"/>
      <c r="Z43" s="962"/>
      <c r="AA43" s="962"/>
      <c r="AB43" s="919"/>
      <c r="AC43" s="919"/>
      <c r="AD43" s="919"/>
      <c r="AE43" s="919"/>
      <c r="AF43" s="919"/>
      <c r="AG43" s="919"/>
      <c r="AH43" s="917"/>
      <c r="AI43" s="917"/>
      <c r="AJ43" s="917"/>
      <c r="AK43" s="917"/>
      <c r="AL43" s="917"/>
      <c r="AM43" s="194"/>
      <c r="AN43" s="194"/>
      <c r="AO43" s="194"/>
      <c r="AP43" s="194"/>
      <c r="AQ43" s="194"/>
      <c r="AS43" s="917"/>
    </row>
    <row r="44" spans="2:45" ht="16.899999999999999" customHeight="1">
      <c r="B44" s="915"/>
      <c r="C44" s="915"/>
      <c r="D44" s="915"/>
      <c r="E44" s="918"/>
      <c r="F44" s="918"/>
      <c r="G44" s="918"/>
      <c r="H44" s="918"/>
      <c r="I44" s="918"/>
      <c r="J44" s="918"/>
      <c r="K44" s="918"/>
      <c r="L44" s="918"/>
      <c r="M44" s="918"/>
      <c r="N44" s="918"/>
      <c r="O44" s="963"/>
      <c r="P44" s="963"/>
      <c r="Q44" s="963"/>
      <c r="R44" s="963"/>
      <c r="S44" s="964"/>
      <c r="T44" s="964"/>
      <c r="U44" s="964"/>
      <c r="V44" s="964"/>
      <c r="W44" s="964"/>
      <c r="X44" s="964"/>
      <c r="Y44" s="964"/>
      <c r="Z44" s="964"/>
      <c r="AA44" s="964"/>
      <c r="AB44" s="919"/>
      <c r="AC44" s="919"/>
      <c r="AD44" s="919"/>
      <c r="AE44" s="919"/>
      <c r="AF44" s="919"/>
      <c r="AG44" s="919"/>
      <c r="AH44" s="917"/>
      <c r="AI44" s="917"/>
      <c r="AJ44" s="917"/>
      <c r="AK44" s="917"/>
      <c r="AL44" s="917"/>
      <c r="AM44" s="194"/>
      <c r="AN44" s="194"/>
      <c r="AO44" s="194"/>
      <c r="AP44" s="194"/>
      <c r="AQ44" s="194"/>
      <c r="AS44" s="917"/>
    </row>
    <row r="45" spans="2:45" ht="16.899999999999999" customHeight="1">
      <c r="B45" s="915"/>
      <c r="C45" s="915"/>
      <c r="D45" s="915"/>
      <c r="E45" s="918"/>
      <c r="F45" s="918"/>
      <c r="G45" s="918"/>
      <c r="H45" s="918"/>
      <c r="I45" s="918"/>
      <c r="J45" s="918"/>
      <c r="K45" s="918"/>
      <c r="L45" s="918"/>
      <c r="M45" s="918"/>
      <c r="N45" s="918"/>
      <c r="O45" s="963"/>
      <c r="P45" s="963"/>
      <c r="Q45" s="963"/>
      <c r="R45" s="963"/>
      <c r="S45" s="962"/>
      <c r="T45" s="962"/>
      <c r="U45" s="962"/>
      <c r="V45" s="962"/>
      <c r="W45" s="962"/>
      <c r="X45" s="962"/>
      <c r="Y45" s="962"/>
      <c r="Z45" s="962"/>
      <c r="AA45" s="962"/>
      <c r="AB45" s="919"/>
      <c r="AC45" s="919"/>
      <c r="AD45" s="919"/>
      <c r="AE45" s="919"/>
      <c r="AF45" s="919"/>
      <c r="AG45" s="919"/>
      <c r="AH45" s="917"/>
      <c r="AI45" s="917"/>
      <c r="AJ45" s="917"/>
      <c r="AK45" s="917"/>
      <c r="AL45" s="917"/>
      <c r="AM45" s="194"/>
      <c r="AN45" s="194"/>
      <c r="AO45" s="194"/>
      <c r="AP45" s="194"/>
      <c r="AQ45" s="194"/>
      <c r="AS45" s="917"/>
    </row>
    <row r="46" spans="2:45" ht="12" customHeight="1"/>
    <row r="47" spans="2:45" ht="15" customHeight="1">
      <c r="B47" s="967" t="s">
        <v>145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</row>
    <row r="48" spans="2:45" ht="15" customHeight="1">
      <c r="B48" s="967"/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</row>
    <row r="49" spans="2:38" ht="15" customHeight="1"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  <c r="AH49" s="967"/>
      <c r="AI49" s="967"/>
      <c r="AJ49" s="967"/>
      <c r="AK49" s="967"/>
      <c r="AL49" s="967"/>
    </row>
    <row r="50" spans="2:38" ht="15" customHeight="1">
      <c r="D50" s="54"/>
      <c r="E50" s="968" t="str">
        <f>⑦日付!$Q$6</f>
        <v>令和年月日</v>
      </c>
      <c r="F50" s="968"/>
      <c r="G50" s="968"/>
      <c r="H50" s="968"/>
      <c r="I50" s="968"/>
      <c r="J50" s="968"/>
      <c r="K50" s="968"/>
      <c r="L50" s="968"/>
      <c r="M50" s="968"/>
      <c r="N50" s="968"/>
      <c r="O50" s="968"/>
      <c r="P50" s="968"/>
      <c r="Q50" s="54"/>
      <c r="R50" s="54"/>
    </row>
    <row r="51" spans="2:38" ht="8.25" customHeight="1"/>
    <row r="52" spans="2:38" ht="15" customHeight="1">
      <c r="C52" s="969" t="str">
        <f>①基本情報!$B$9&amp;"　　校長　　"&amp;①基本情報!$U$12&amp;"　　印"</f>
        <v>　　校長　　　　印</v>
      </c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sheetProtection sheet="1" objects="1" scenarios="1"/>
  <mergeCells count="160">
    <mergeCell ref="E40:I40"/>
    <mergeCell ref="J40:N40"/>
    <mergeCell ref="B47:AL49"/>
    <mergeCell ref="E50:P50"/>
    <mergeCell ref="C52:AJ52"/>
    <mergeCell ref="AB44:AD45"/>
    <mergeCell ref="AE44:AG45"/>
    <mergeCell ref="AS44:AS45"/>
    <mergeCell ref="S45:AA45"/>
    <mergeCell ref="AE42:AG43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AS40:AS41"/>
    <mergeCell ref="S41:AA41"/>
    <mergeCell ref="AE38:AG39"/>
    <mergeCell ref="AS38:AS39"/>
    <mergeCell ref="S39:AA39"/>
    <mergeCell ref="AB38:AD39"/>
    <mergeCell ref="O40:P41"/>
    <mergeCell ref="Q40:R41"/>
    <mergeCell ref="S40:AA40"/>
    <mergeCell ref="O38:P39"/>
    <mergeCell ref="Q38:R39"/>
    <mergeCell ref="S38:AA38"/>
    <mergeCell ref="AE34:AG35"/>
    <mergeCell ref="AS34:AS35"/>
    <mergeCell ref="S35:AA35"/>
    <mergeCell ref="AB34:AD35"/>
    <mergeCell ref="AH34:AL35"/>
    <mergeCell ref="AH36:AL37"/>
    <mergeCell ref="O36:P37"/>
    <mergeCell ref="Q36:R37"/>
    <mergeCell ref="S36:AA36"/>
    <mergeCell ref="O34:P35"/>
    <mergeCell ref="Q34:R35"/>
    <mergeCell ref="S34:AA34"/>
    <mergeCell ref="B34:D35"/>
    <mergeCell ref="B36:D37"/>
    <mergeCell ref="AB32:AD33"/>
    <mergeCell ref="AE32:AG33"/>
    <mergeCell ref="AS32:AS33"/>
    <mergeCell ref="S33:AA33"/>
    <mergeCell ref="AE30:AG31"/>
    <mergeCell ref="AS30:AS31"/>
    <mergeCell ref="S31:AA31"/>
    <mergeCell ref="AB30:AD31"/>
    <mergeCell ref="AH30:AL31"/>
    <mergeCell ref="AH32:AL33"/>
    <mergeCell ref="O32:P33"/>
    <mergeCell ref="Q32:R33"/>
    <mergeCell ref="S32:AA32"/>
    <mergeCell ref="O30:P31"/>
    <mergeCell ref="Q30:R31"/>
    <mergeCell ref="S30:AA30"/>
    <mergeCell ref="B30:D31"/>
    <mergeCell ref="B32:D33"/>
    <mergeCell ref="AB36:AD37"/>
    <mergeCell ref="AE36:AG37"/>
    <mergeCell ref="AS36:AS37"/>
    <mergeCell ref="S37:AA37"/>
    <mergeCell ref="AH28:AL28"/>
    <mergeCell ref="AH29:AL29"/>
    <mergeCell ref="O25:T25"/>
    <mergeCell ref="V25:AD25"/>
    <mergeCell ref="AE25:AK25"/>
    <mergeCell ref="G21:I21"/>
    <mergeCell ref="J21:R21"/>
    <mergeCell ref="G22:I22"/>
    <mergeCell ref="J22:P22"/>
    <mergeCell ref="S22:U22"/>
    <mergeCell ref="AB28:AD29"/>
    <mergeCell ref="AE28:AG29"/>
    <mergeCell ref="E29:N29"/>
    <mergeCell ref="S29:AA29"/>
    <mergeCell ref="B27:F27"/>
    <mergeCell ref="E28:N28"/>
    <mergeCell ref="O28:P29"/>
    <mergeCell ref="Q28:R29"/>
    <mergeCell ref="S28:AA28"/>
    <mergeCell ref="B28:D29"/>
    <mergeCell ref="G25:N25"/>
    <mergeCell ref="B15:F15"/>
    <mergeCell ref="G15:I15"/>
    <mergeCell ref="J15:R15"/>
    <mergeCell ref="S15:AM15"/>
    <mergeCell ref="G16:I16"/>
    <mergeCell ref="J16:Q16"/>
    <mergeCell ref="V22:AC22"/>
    <mergeCell ref="G23:AL23"/>
    <mergeCell ref="G24:I24"/>
    <mergeCell ref="J24:M24"/>
    <mergeCell ref="B20:U20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G18:N18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E30:I30"/>
    <mergeCell ref="E31:I31"/>
    <mergeCell ref="E32:I32"/>
    <mergeCell ref="E33:I33"/>
    <mergeCell ref="E34:I34"/>
    <mergeCell ref="E35:I35"/>
    <mergeCell ref="E36:I36"/>
    <mergeCell ref="E37:I37"/>
    <mergeCell ref="J30:N30"/>
    <mergeCell ref="J31:N31"/>
    <mergeCell ref="J32:N32"/>
    <mergeCell ref="J33:N33"/>
    <mergeCell ref="J34:N34"/>
    <mergeCell ref="J35:N35"/>
    <mergeCell ref="J36:N36"/>
    <mergeCell ref="J37:N37"/>
    <mergeCell ref="B38:D39"/>
    <mergeCell ref="B40:D41"/>
    <mergeCell ref="B42:D43"/>
    <mergeCell ref="B44:D45"/>
    <mergeCell ref="AH38:AL39"/>
    <mergeCell ref="AH40:AL41"/>
    <mergeCell ref="AH42:AL43"/>
    <mergeCell ref="AH44:AL45"/>
    <mergeCell ref="E41:I41"/>
    <mergeCell ref="J41:N41"/>
    <mergeCell ref="E42:I42"/>
    <mergeCell ref="J42:N42"/>
    <mergeCell ref="E43:I43"/>
    <mergeCell ref="J43:N43"/>
    <mergeCell ref="E44:I44"/>
    <mergeCell ref="J44:N44"/>
    <mergeCell ref="E45:I45"/>
    <mergeCell ref="J45:N45"/>
    <mergeCell ref="AB40:AD41"/>
    <mergeCell ref="AE40:AG41"/>
    <mergeCell ref="E38:I38"/>
    <mergeCell ref="J38:N38"/>
    <mergeCell ref="E39:I39"/>
    <mergeCell ref="J39:N39"/>
  </mergeCells>
  <phoneticPr fontId="2"/>
  <hyperlinks>
    <hyperlink ref="D1" location="Top!A1" display="Topへ戻る" xr:uid="{00000000-0004-0000-0A00-000000000000}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4:AA34 O35:AA35 O36:AA36 O37:AA37 O30:AA30 O31:AA31 O32:AA32 O33:AA33 E31:N35 E36:N3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U123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8.875" defaultRowHeight="12"/>
  <cols>
    <col min="1" max="44" width="2.25" style="157" customWidth="1"/>
    <col min="45" max="46" width="8.875" style="157" hidden="1" customWidth="1"/>
    <col min="47" max="50" width="8.875" style="157" customWidth="1"/>
    <col min="51" max="16384" width="8.875" style="157"/>
  </cols>
  <sheetData>
    <row r="1" spans="1:47" s="158" customFormat="1" ht="26.25" customHeight="1">
      <c r="A1" s="157"/>
      <c r="B1" s="157"/>
      <c r="C1" s="157"/>
      <c r="D1" s="926" t="s">
        <v>103</v>
      </c>
      <c r="E1" s="927"/>
      <c r="F1" s="927"/>
      <c r="G1" s="927"/>
      <c r="H1" s="927"/>
      <c r="I1" s="927"/>
      <c r="J1" s="928"/>
    </row>
    <row r="2" spans="1:47" s="158" customFormat="1" ht="9.75" customHeight="1"/>
    <row r="3" spans="1:47" s="158" customFormat="1" ht="13.5" customHeight="1">
      <c r="A3" s="929" t="s">
        <v>205</v>
      </c>
      <c r="B3" s="929"/>
      <c r="C3" s="929"/>
      <c r="D3" s="929"/>
    </row>
    <row r="4" spans="1:47" ht="12" customHeight="1">
      <c r="B4" s="930" t="str">
        <f>Top!$B$6</f>
        <v>第４７回関東中学校柔道大会</v>
      </c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</row>
    <row r="5" spans="1:47" ht="12" customHeight="1"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</row>
    <row r="6" spans="1:47" ht="14.45" customHeight="1"/>
    <row r="7" spans="1:47" ht="15" customHeight="1">
      <c r="B7" s="931" t="s">
        <v>444</v>
      </c>
      <c r="C7" s="932"/>
      <c r="D7" s="932"/>
      <c r="E7" s="932"/>
      <c r="F7" s="932"/>
      <c r="G7" s="932"/>
      <c r="H7" s="932"/>
      <c r="I7" s="932"/>
      <c r="J7" s="932"/>
      <c r="K7" s="933"/>
      <c r="L7" s="158"/>
      <c r="M7" s="158"/>
      <c r="N7" s="934" t="s">
        <v>137</v>
      </c>
      <c r="O7" s="935"/>
      <c r="P7" s="935"/>
      <c r="Q7" s="935"/>
      <c r="R7" s="935"/>
      <c r="S7" s="936">
        <f>①基本情報!$Y$8</f>
        <v>0</v>
      </c>
      <c r="T7" s="936"/>
      <c r="U7" s="936"/>
      <c r="V7" s="936"/>
      <c r="W7" s="937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</row>
    <row r="8" spans="1:47" ht="15" customHeigh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</row>
    <row r="9" spans="1:47" ht="15" customHeight="1">
      <c r="B9" s="938" t="s">
        <v>132</v>
      </c>
      <c r="C9" s="938"/>
      <c r="D9" s="938"/>
      <c r="E9" s="938"/>
      <c r="F9" s="938"/>
      <c r="G9" s="929">
        <f>①基本情報!$B$9</f>
        <v>0</v>
      </c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158"/>
      <c r="AM9" s="158"/>
    </row>
    <row r="10" spans="1:47" ht="9" customHeight="1">
      <c r="B10" s="172"/>
      <c r="C10" s="172"/>
      <c r="D10" s="172"/>
      <c r="E10" s="172"/>
      <c r="F10" s="172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47" ht="15" customHeight="1">
      <c r="B11" s="172"/>
      <c r="C11" s="172"/>
      <c r="D11" s="938" t="s">
        <v>133</v>
      </c>
      <c r="E11" s="938"/>
      <c r="F11" s="938"/>
      <c r="G11" s="929" t="str">
        <f>"〒"&amp;①基本情報!$O$8</f>
        <v>〒</v>
      </c>
      <c r="H11" s="929"/>
      <c r="I11" s="929"/>
      <c r="J11" s="929"/>
      <c r="K11" s="929"/>
      <c r="L11" s="929"/>
      <c r="M11" s="929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47" ht="15" customHeight="1">
      <c r="B12" s="172"/>
      <c r="C12" s="172"/>
      <c r="D12" s="172"/>
      <c r="E12" s="172"/>
      <c r="F12" s="172"/>
      <c r="G12" s="929" t="str">
        <f>①基本情報!$Y$8&amp;①基本情報!$N$9</f>
        <v/>
      </c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29"/>
      <c r="S12" s="929"/>
      <c r="T12" s="929"/>
      <c r="U12" s="929"/>
      <c r="V12" s="929"/>
      <c r="W12" s="929"/>
      <c r="X12" s="929"/>
      <c r="Y12" s="929"/>
      <c r="Z12" s="929"/>
      <c r="AA12" s="929"/>
      <c r="AB12" s="929"/>
      <c r="AC12" s="929"/>
      <c r="AD12" s="929"/>
      <c r="AE12" s="929"/>
      <c r="AF12" s="929"/>
      <c r="AG12" s="929"/>
      <c r="AH12" s="929"/>
      <c r="AI12" s="929"/>
      <c r="AJ12" s="929"/>
      <c r="AK12" s="929"/>
      <c r="AL12" s="929"/>
      <c r="AM12" s="158"/>
    </row>
    <row r="13" spans="1:47" ht="15" customHeight="1">
      <c r="B13" s="172"/>
      <c r="C13" s="172"/>
      <c r="D13" s="172"/>
      <c r="E13" s="172"/>
      <c r="F13" s="172"/>
      <c r="G13" s="929" t="s">
        <v>139</v>
      </c>
      <c r="H13" s="929"/>
      <c r="I13" s="929"/>
      <c r="J13" s="929">
        <f>①基本情報!$AC$8</f>
        <v>0</v>
      </c>
      <c r="K13" s="929"/>
      <c r="L13" s="929"/>
      <c r="M13" s="929"/>
      <c r="N13" s="929"/>
      <c r="O13" s="929"/>
      <c r="P13" s="929"/>
      <c r="Q13" s="929"/>
      <c r="R13" s="929" t="s">
        <v>140</v>
      </c>
      <c r="S13" s="929"/>
      <c r="T13" s="929"/>
      <c r="U13" s="929">
        <f>①基本情報!$AB$12</f>
        <v>0</v>
      </c>
      <c r="V13" s="929"/>
      <c r="W13" s="929"/>
      <c r="X13" s="929"/>
      <c r="Y13" s="929"/>
      <c r="Z13" s="929"/>
      <c r="AA13" s="929"/>
      <c r="AB13" s="929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</row>
    <row r="14" spans="1:47" ht="12" customHeight="1">
      <c r="B14" s="172"/>
      <c r="C14" s="172"/>
      <c r="D14" s="172"/>
      <c r="E14" s="172"/>
      <c r="F14" s="172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47" ht="15" customHeight="1">
      <c r="B15" s="939" t="s">
        <v>134</v>
      </c>
      <c r="C15" s="939"/>
      <c r="D15" s="939"/>
      <c r="E15" s="939"/>
      <c r="F15" s="939"/>
      <c r="G15" s="929" t="s">
        <v>135</v>
      </c>
      <c r="H15" s="929"/>
      <c r="I15" s="929"/>
      <c r="J15" s="929" t="str">
        <f>①基本情報!$D$18&amp;"　"&amp;①基本情報!$I$18</f>
        <v>　</v>
      </c>
      <c r="K15" s="929"/>
      <c r="L15" s="929"/>
      <c r="M15" s="929"/>
      <c r="N15" s="929"/>
      <c r="O15" s="929"/>
      <c r="P15" s="929"/>
      <c r="Q15" s="929"/>
      <c r="R15" s="929"/>
      <c r="S15" s="929" t="str">
        <f>AT15&amp;AU15</f>
        <v>0</v>
      </c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  <c r="AL15" s="929"/>
      <c r="AM15" s="929"/>
      <c r="AS15" s="157" t="s">
        <v>207</v>
      </c>
      <c r="AT15" s="157">
        <f>①基本情報!$N$18</f>
        <v>0</v>
      </c>
      <c r="AU15" s="157" t="str">
        <f>IF(AT15="教諭","",IF(AT15="校長","",IF(AT15="部活動指導員","：任命権者("&amp;①基本情報!$W$18&amp;")","")))</f>
        <v/>
      </c>
    </row>
    <row r="16" spans="1:47" ht="15" customHeight="1">
      <c r="B16" s="172"/>
      <c r="C16" s="172"/>
      <c r="D16" s="172"/>
      <c r="E16" s="172"/>
      <c r="F16" s="172"/>
      <c r="G16" s="929" t="s">
        <v>139</v>
      </c>
      <c r="H16" s="929"/>
      <c r="I16" s="929"/>
      <c r="J16" s="929">
        <f>①基本情報!$N$20</f>
        <v>0</v>
      </c>
      <c r="K16" s="929"/>
      <c r="L16" s="929"/>
      <c r="M16" s="929"/>
      <c r="N16" s="929"/>
      <c r="O16" s="929"/>
      <c r="P16" s="929"/>
      <c r="Q16" s="929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2:45" ht="15" customHeight="1">
      <c r="B17" s="172"/>
      <c r="C17" s="172"/>
      <c r="D17" s="172"/>
      <c r="E17" s="172"/>
      <c r="F17" s="172"/>
      <c r="G17" s="929" t="s">
        <v>136</v>
      </c>
      <c r="H17" s="929"/>
      <c r="I17" s="929"/>
      <c r="J17" s="929">
        <f>①基本情報!$U$18</f>
        <v>0</v>
      </c>
      <c r="K17" s="929"/>
      <c r="L17" s="929"/>
      <c r="M17" s="929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2:45" ht="15" customHeight="1">
      <c r="B18" s="172"/>
      <c r="C18" s="172"/>
      <c r="D18" s="172"/>
      <c r="E18" s="172"/>
      <c r="F18" s="172"/>
      <c r="G18" s="929" t="s">
        <v>428</v>
      </c>
      <c r="H18" s="929"/>
      <c r="I18" s="929"/>
      <c r="J18" s="929"/>
      <c r="K18" s="929"/>
      <c r="L18" s="929"/>
      <c r="M18" s="929"/>
      <c r="N18" s="929"/>
      <c r="O18" s="929">
        <f>①基本情報!$AB$20</f>
        <v>0</v>
      </c>
      <c r="P18" s="929"/>
      <c r="Q18" s="929"/>
      <c r="R18" s="929"/>
      <c r="S18" s="929"/>
      <c r="T18" s="929"/>
      <c r="U18" s="158"/>
      <c r="V18" s="929" t="s">
        <v>427</v>
      </c>
      <c r="W18" s="929"/>
      <c r="X18" s="929"/>
      <c r="Y18" s="929"/>
      <c r="Z18" s="929"/>
      <c r="AA18" s="929"/>
      <c r="AB18" s="929"/>
      <c r="AC18" s="929"/>
      <c r="AD18" s="929"/>
      <c r="AE18" s="929">
        <f>①基本情報!$AB$22</f>
        <v>0</v>
      </c>
      <c r="AF18" s="929"/>
      <c r="AG18" s="929"/>
      <c r="AH18" s="929"/>
      <c r="AI18" s="929"/>
      <c r="AJ18" s="929"/>
      <c r="AK18" s="929"/>
      <c r="AL18" s="158"/>
      <c r="AM18" s="158"/>
    </row>
    <row r="19" spans="2:45" ht="12" customHeight="1">
      <c r="B19" s="172"/>
      <c r="C19" s="172"/>
      <c r="D19" s="172"/>
      <c r="E19" s="172"/>
      <c r="F19" s="172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2:45" ht="15" customHeight="1">
      <c r="B20" s="939" t="s">
        <v>423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2:45" ht="15" customHeight="1">
      <c r="B21" s="172"/>
      <c r="C21" s="172"/>
      <c r="D21" s="172"/>
      <c r="E21" s="172"/>
      <c r="F21" s="172"/>
      <c r="G21" s="929" t="s">
        <v>135</v>
      </c>
      <c r="H21" s="929"/>
      <c r="I21" s="929"/>
      <c r="J21" s="929" t="str">
        <f>①基本情報!$D$27&amp;"　"&amp;①基本情報!$I$27</f>
        <v>　</v>
      </c>
      <c r="K21" s="929"/>
      <c r="L21" s="929"/>
      <c r="M21" s="929"/>
      <c r="N21" s="929"/>
      <c r="O21" s="929"/>
      <c r="P21" s="929"/>
      <c r="Q21" s="929"/>
      <c r="R21" s="929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2:45" ht="15" customHeight="1">
      <c r="B22" s="172"/>
      <c r="C22" s="172"/>
      <c r="D22" s="172"/>
      <c r="E22" s="172"/>
      <c r="F22" s="172"/>
      <c r="G22" s="929" t="s">
        <v>133</v>
      </c>
      <c r="H22" s="929"/>
      <c r="I22" s="929"/>
      <c r="J22" s="929" t="str">
        <f>"〒"&amp;①基本情報!$Q$27</f>
        <v>〒</v>
      </c>
      <c r="K22" s="929"/>
      <c r="L22" s="929"/>
      <c r="M22" s="929"/>
      <c r="N22" s="929"/>
      <c r="O22" s="929"/>
      <c r="P22" s="929"/>
      <c r="Q22" s="158"/>
      <c r="R22" s="158"/>
      <c r="S22" s="929" t="s">
        <v>139</v>
      </c>
      <c r="T22" s="929"/>
      <c r="U22" s="929"/>
      <c r="V22" s="929">
        <f>①基本情報!$N$29</f>
        <v>0</v>
      </c>
      <c r="W22" s="929"/>
      <c r="X22" s="929"/>
      <c r="Y22" s="929"/>
      <c r="Z22" s="929"/>
      <c r="AA22" s="929"/>
      <c r="AB22" s="929"/>
      <c r="AC22" s="929"/>
      <c r="AD22" s="158"/>
      <c r="AE22" s="158"/>
      <c r="AF22" s="158"/>
      <c r="AG22" s="158"/>
      <c r="AH22" s="158"/>
      <c r="AI22" s="158"/>
      <c r="AJ22" s="189"/>
      <c r="AK22" s="189"/>
      <c r="AL22" s="189"/>
      <c r="AM22" s="189"/>
    </row>
    <row r="23" spans="2:45" ht="15" customHeight="1">
      <c r="B23" s="172"/>
      <c r="C23" s="172"/>
      <c r="D23" s="172"/>
      <c r="E23" s="172"/>
      <c r="F23" s="172"/>
      <c r="G23" s="929">
        <f>①基本情報!$U$27</f>
        <v>0</v>
      </c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29"/>
      <c r="AI23" s="929"/>
      <c r="AJ23" s="929"/>
      <c r="AK23" s="929"/>
      <c r="AL23" s="929"/>
      <c r="AM23" s="158"/>
    </row>
    <row r="24" spans="2:45" ht="15" customHeight="1">
      <c r="B24" s="172"/>
      <c r="C24" s="172"/>
      <c r="D24" s="172"/>
      <c r="E24" s="172"/>
      <c r="F24" s="172"/>
      <c r="G24" s="929" t="s">
        <v>136</v>
      </c>
      <c r="H24" s="929"/>
      <c r="I24" s="929"/>
      <c r="J24" s="929">
        <f>①基本情報!$N$27</f>
        <v>0</v>
      </c>
      <c r="K24" s="929"/>
      <c r="L24" s="929"/>
      <c r="M24" s="929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2:45" ht="15" customHeight="1">
      <c r="B25" s="172"/>
      <c r="C25" s="172"/>
      <c r="D25" s="172"/>
      <c r="E25" s="172"/>
      <c r="F25" s="172"/>
      <c r="G25" s="929" t="s">
        <v>428</v>
      </c>
      <c r="H25" s="929"/>
      <c r="I25" s="929"/>
      <c r="J25" s="929"/>
      <c r="K25" s="929"/>
      <c r="L25" s="929"/>
      <c r="M25" s="929"/>
      <c r="N25" s="929"/>
      <c r="O25" s="929">
        <f>①基本情報!$AB$29</f>
        <v>0</v>
      </c>
      <c r="P25" s="929"/>
      <c r="Q25" s="929"/>
      <c r="R25" s="929"/>
      <c r="S25" s="929"/>
      <c r="T25" s="929"/>
      <c r="U25" s="158"/>
      <c r="V25" s="929" t="s">
        <v>427</v>
      </c>
      <c r="W25" s="929"/>
      <c r="X25" s="929"/>
      <c r="Y25" s="929"/>
      <c r="Z25" s="929"/>
      <c r="AA25" s="929"/>
      <c r="AB25" s="929"/>
      <c r="AC25" s="929"/>
      <c r="AD25" s="929"/>
      <c r="AE25" s="929">
        <f>①基本情報!$AB$31</f>
        <v>0</v>
      </c>
      <c r="AF25" s="929"/>
      <c r="AG25" s="929"/>
      <c r="AH25" s="929"/>
      <c r="AI25" s="929"/>
      <c r="AJ25" s="929"/>
      <c r="AK25" s="929"/>
      <c r="AL25" s="158"/>
      <c r="AM25" s="158"/>
    </row>
    <row r="26" spans="2:45" ht="12" customHeight="1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</row>
    <row r="27" spans="2:45" ht="15" customHeight="1">
      <c r="B27" s="948" t="s">
        <v>138</v>
      </c>
      <c r="C27" s="948"/>
      <c r="D27" s="948"/>
      <c r="E27" s="948"/>
      <c r="F27" s="948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2:45" ht="15" customHeight="1">
      <c r="B28" s="952" t="s">
        <v>260</v>
      </c>
      <c r="C28" s="953"/>
      <c r="D28" s="954"/>
      <c r="E28" s="949" t="s">
        <v>37</v>
      </c>
      <c r="F28" s="949"/>
      <c r="G28" s="949"/>
      <c r="H28" s="949"/>
      <c r="I28" s="949"/>
      <c r="J28" s="949"/>
      <c r="K28" s="949"/>
      <c r="L28" s="949"/>
      <c r="M28" s="949"/>
      <c r="N28" s="949"/>
      <c r="O28" s="950" t="s">
        <v>32</v>
      </c>
      <c r="P28" s="950"/>
      <c r="Q28" s="950" t="s">
        <v>143</v>
      </c>
      <c r="R28" s="950"/>
      <c r="S28" s="951" t="s">
        <v>34</v>
      </c>
      <c r="T28" s="951"/>
      <c r="U28" s="951"/>
      <c r="V28" s="951"/>
      <c r="W28" s="951"/>
      <c r="X28" s="951"/>
      <c r="Y28" s="951"/>
      <c r="Z28" s="951"/>
      <c r="AA28" s="951"/>
      <c r="AB28" s="945" t="s">
        <v>35</v>
      </c>
      <c r="AC28" s="945"/>
      <c r="AD28" s="945"/>
      <c r="AE28" s="945" t="s">
        <v>36</v>
      </c>
      <c r="AF28" s="945"/>
      <c r="AG28" s="945"/>
      <c r="AH28" s="940" t="s">
        <v>92</v>
      </c>
      <c r="AI28" s="916"/>
      <c r="AJ28" s="916"/>
      <c r="AK28" s="916"/>
      <c r="AL28" s="941"/>
    </row>
    <row r="29" spans="2:45" ht="15" customHeight="1">
      <c r="B29" s="955"/>
      <c r="C29" s="956"/>
      <c r="D29" s="957"/>
      <c r="E29" s="946" t="s">
        <v>204</v>
      </c>
      <c r="F29" s="946"/>
      <c r="G29" s="946"/>
      <c r="H29" s="946"/>
      <c r="I29" s="946"/>
      <c r="J29" s="946"/>
      <c r="K29" s="946"/>
      <c r="L29" s="946"/>
      <c r="M29" s="946"/>
      <c r="N29" s="946"/>
      <c r="O29" s="950"/>
      <c r="P29" s="950"/>
      <c r="Q29" s="950"/>
      <c r="R29" s="950"/>
      <c r="S29" s="947" t="s">
        <v>419</v>
      </c>
      <c r="T29" s="947"/>
      <c r="U29" s="947"/>
      <c r="V29" s="947"/>
      <c r="W29" s="947"/>
      <c r="X29" s="947"/>
      <c r="Y29" s="947"/>
      <c r="Z29" s="947"/>
      <c r="AA29" s="947"/>
      <c r="AB29" s="945"/>
      <c r="AC29" s="945"/>
      <c r="AD29" s="945"/>
      <c r="AE29" s="945"/>
      <c r="AF29" s="945"/>
      <c r="AG29" s="945"/>
      <c r="AH29" s="942" t="s">
        <v>144</v>
      </c>
      <c r="AI29" s="943"/>
      <c r="AJ29" s="943"/>
      <c r="AK29" s="943"/>
      <c r="AL29" s="944"/>
      <c r="AR29" s="171"/>
    </row>
    <row r="30" spans="2:45" ht="16.899999999999999" customHeight="1">
      <c r="B30" s="952" t="s">
        <v>25</v>
      </c>
      <c r="C30" s="953"/>
      <c r="D30" s="954"/>
      <c r="E30" s="921" t="str">
        <f>IF($AS30=0,"",VLOOKUP($AS30,②男入力!$B$10:$AN$33,11))</f>
        <v/>
      </c>
      <c r="F30" s="920"/>
      <c r="G30" s="920"/>
      <c r="H30" s="920"/>
      <c r="I30" s="920"/>
      <c r="J30" s="920" t="str">
        <f>IF($AS30=0,"",VLOOKUP($AS30,②男入力!$B$10:$AN$33,15))</f>
        <v/>
      </c>
      <c r="K30" s="920"/>
      <c r="L30" s="920"/>
      <c r="M30" s="920"/>
      <c r="N30" s="924"/>
      <c r="O30" s="950" t="str">
        <f>IF($AS30=0,"",VLOOKUP($AS30,②男入力!$B$10:$AN$33,19))</f>
        <v/>
      </c>
      <c r="P30" s="950"/>
      <c r="Q30" s="950" t="str">
        <f>IF($AS30=0,"",VLOOKUP($AS30,②男入力!$B$10:$AN$33,21))</f>
        <v/>
      </c>
      <c r="R30" s="950"/>
      <c r="S30" s="960" t="str">
        <f>IF($AS30=0,"",VLOOKUP($AS30,②男入力!$B$10:$AN$33,23))</f>
        <v/>
      </c>
      <c r="T30" s="960"/>
      <c r="U30" s="960"/>
      <c r="V30" s="960"/>
      <c r="W30" s="960"/>
      <c r="X30" s="960"/>
      <c r="Y30" s="960"/>
      <c r="Z30" s="960"/>
      <c r="AA30" s="960"/>
      <c r="AB30" s="958" t="str">
        <f>IF($AS30=0,"",VLOOKUP($AS30,②男入力!$B$10:$AN$33,34))</f>
        <v/>
      </c>
      <c r="AC30" s="958"/>
      <c r="AD30" s="958"/>
      <c r="AE30" s="958" t="str">
        <f>IF($AS30=0,"",VLOOKUP($AS30,②男入力!$B$10:$AN$33,37))</f>
        <v/>
      </c>
      <c r="AF30" s="958"/>
      <c r="AG30" s="958"/>
      <c r="AH30" s="950" t="str">
        <f>IF($AS30=0,"",VLOOKUP($AS30,②男入力!$B$10:$BN$33,47))</f>
        <v/>
      </c>
      <c r="AI30" s="950"/>
      <c r="AJ30" s="950"/>
      <c r="AK30" s="950"/>
      <c r="AL30" s="950"/>
      <c r="AS30" s="945">
        <f>'⑤-1全国男選択'!$V$10</f>
        <v>0</v>
      </c>
    </row>
    <row r="31" spans="2:45" ht="16.899999999999999" customHeight="1">
      <c r="B31" s="955"/>
      <c r="C31" s="956"/>
      <c r="D31" s="957"/>
      <c r="E31" s="922" t="str">
        <f>IF($AS30=0,"",VLOOKUP($AS30,②男入力!$B$10:$AN$33,3))</f>
        <v/>
      </c>
      <c r="F31" s="923"/>
      <c r="G31" s="923"/>
      <c r="H31" s="923"/>
      <c r="I31" s="923"/>
      <c r="J31" s="923" t="str">
        <f>IF($AS30=0,"",VLOOKUP($AS30,②男入力!$B$10:$AN$33,7))</f>
        <v/>
      </c>
      <c r="K31" s="923"/>
      <c r="L31" s="923"/>
      <c r="M31" s="923"/>
      <c r="N31" s="925"/>
      <c r="O31" s="950"/>
      <c r="P31" s="950"/>
      <c r="Q31" s="950"/>
      <c r="R31" s="950"/>
      <c r="S31" s="959" t="str">
        <f>IF($AS30=0,"",VLOOKUP($AS30,②男入力!$B$10:$AN$33,29))</f>
        <v/>
      </c>
      <c r="T31" s="959"/>
      <c r="U31" s="959"/>
      <c r="V31" s="959"/>
      <c r="W31" s="959"/>
      <c r="X31" s="959"/>
      <c r="Y31" s="959"/>
      <c r="Z31" s="959"/>
      <c r="AA31" s="959"/>
      <c r="AB31" s="958"/>
      <c r="AC31" s="958"/>
      <c r="AD31" s="958"/>
      <c r="AE31" s="958"/>
      <c r="AF31" s="958"/>
      <c r="AG31" s="958"/>
      <c r="AH31" s="950"/>
      <c r="AI31" s="950"/>
      <c r="AJ31" s="950"/>
      <c r="AK31" s="950"/>
      <c r="AL31" s="950"/>
      <c r="AS31" s="945"/>
    </row>
    <row r="32" spans="2:45" ht="16.899999999999999" customHeight="1">
      <c r="B32" s="952" t="s">
        <v>26</v>
      </c>
      <c r="C32" s="953"/>
      <c r="D32" s="954"/>
      <c r="E32" s="921" t="str">
        <f>IF($AS32=0,"",VLOOKUP($AS32,②男入力!$B$10:$AN$33,11))</f>
        <v/>
      </c>
      <c r="F32" s="920"/>
      <c r="G32" s="920"/>
      <c r="H32" s="920"/>
      <c r="I32" s="920"/>
      <c r="J32" s="920" t="str">
        <f>IF($AS32=0,"",VLOOKUP($AS32,②男入力!$B$10:$AN$33,15))</f>
        <v/>
      </c>
      <c r="K32" s="920"/>
      <c r="L32" s="920"/>
      <c r="M32" s="920"/>
      <c r="N32" s="924"/>
      <c r="O32" s="950" t="str">
        <f>IF($AS32=0,"",VLOOKUP($AS32,②男入力!$B$10:$AN$33,19))</f>
        <v/>
      </c>
      <c r="P32" s="950"/>
      <c r="Q32" s="950" t="str">
        <f>IF($AS32=0,"",VLOOKUP($AS32,②男入力!$B$10:$AN$33,21))</f>
        <v/>
      </c>
      <c r="R32" s="950"/>
      <c r="S32" s="960" t="str">
        <f>IF($AS32=0,"",VLOOKUP($AS32,②男入力!$B$10:$AN$33,23))</f>
        <v/>
      </c>
      <c r="T32" s="960"/>
      <c r="U32" s="960"/>
      <c r="V32" s="960"/>
      <c r="W32" s="960"/>
      <c r="X32" s="960"/>
      <c r="Y32" s="960"/>
      <c r="Z32" s="960"/>
      <c r="AA32" s="960"/>
      <c r="AB32" s="958" t="str">
        <f>IF($AS32=0,"",VLOOKUP($AS32,②男入力!$B$10:$AN$33,34))</f>
        <v/>
      </c>
      <c r="AC32" s="958"/>
      <c r="AD32" s="958"/>
      <c r="AE32" s="958" t="str">
        <f>IF($AS32=0,"",VLOOKUP($AS32,②男入力!$B$10:$AN$33,37))</f>
        <v/>
      </c>
      <c r="AF32" s="958"/>
      <c r="AG32" s="958"/>
      <c r="AH32" s="950" t="str">
        <f>IF($AS32=0,"",VLOOKUP($AS32,②男入力!$B$10:$BN$33,47))</f>
        <v/>
      </c>
      <c r="AI32" s="950"/>
      <c r="AJ32" s="950"/>
      <c r="AK32" s="950"/>
      <c r="AL32" s="950"/>
      <c r="AS32" s="945">
        <f>'⑤-1全国男選択'!$V11</f>
        <v>0</v>
      </c>
    </row>
    <row r="33" spans="2:45" ht="16.899999999999999" customHeight="1">
      <c r="B33" s="955"/>
      <c r="C33" s="956"/>
      <c r="D33" s="957"/>
      <c r="E33" s="922" t="str">
        <f>IF($AS32=0,"",VLOOKUP($AS32,②男入力!$B$10:$AN$33,3))</f>
        <v/>
      </c>
      <c r="F33" s="923"/>
      <c r="G33" s="923"/>
      <c r="H33" s="923"/>
      <c r="I33" s="923"/>
      <c r="J33" s="923" t="str">
        <f>IF($AS32=0,"",VLOOKUP($AS32,②男入力!$B$10:$AN$33,7))</f>
        <v/>
      </c>
      <c r="K33" s="923"/>
      <c r="L33" s="923"/>
      <c r="M33" s="923"/>
      <c r="N33" s="925"/>
      <c r="O33" s="950"/>
      <c r="P33" s="950"/>
      <c r="Q33" s="950"/>
      <c r="R33" s="950"/>
      <c r="S33" s="959" t="str">
        <f>IF($AS32=0,"",VLOOKUP($AS32,②男入力!$B$10:$AN$33,29))</f>
        <v/>
      </c>
      <c r="T33" s="959"/>
      <c r="U33" s="959"/>
      <c r="V33" s="959"/>
      <c r="W33" s="959"/>
      <c r="X33" s="959"/>
      <c r="Y33" s="959"/>
      <c r="Z33" s="959"/>
      <c r="AA33" s="959"/>
      <c r="AB33" s="958"/>
      <c r="AC33" s="958"/>
      <c r="AD33" s="958"/>
      <c r="AE33" s="958"/>
      <c r="AF33" s="958"/>
      <c r="AG33" s="958"/>
      <c r="AH33" s="950"/>
      <c r="AI33" s="950"/>
      <c r="AJ33" s="950"/>
      <c r="AK33" s="950"/>
      <c r="AL33" s="950"/>
      <c r="AS33" s="945"/>
    </row>
    <row r="34" spans="2:45" ht="16.899999999999999" customHeight="1">
      <c r="B34" s="952" t="s">
        <v>27</v>
      </c>
      <c r="C34" s="953"/>
      <c r="D34" s="954"/>
      <c r="E34" s="921" t="str">
        <f>IF($AS34=0,"",VLOOKUP($AS34,②男入力!$B$10:$AN$33,11))</f>
        <v/>
      </c>
      <c r="F34" s="920"/>
      <c r="G34" s="920"/>
      <c r="H34" s="920"/>
      <c r="I34" s="920"/>
      <c r="J34" s="920" t="str">
        <f>IF($AS34=0,"",VLOOKUP($AS34,②男入力!$B$10:$AN$33,15))</f>
        <v/>
      </c>
      <c r="K34" s="920"/>
      <c r="L34" s="920"/>
      <c r="M34" s="920"/>
      <c r="N34" s="924"/>
      <c r="O34" s="950" t="str">
        <f>IF($AS34=0,"",VLOOKUP($AS34,②男入力!$B$10:$AN$33,19))</f>
        <v/>
      </c>
      <c r="P34" s="950"/>
      <c r="Q34" s="950" t="str">
        <f>IF($AS34=0,"",VLOOKUP($AS34,②男入力!$B$10:$AN$33,21))</f>
        <v/>
      </c>
      <c r="R34" s="950"/>
      <c r="S34" s="960" t="str">
        <f>IF($AS34=0,"",VLOOKUP($AS34,②男入力!$B$10:$AN$33,23))</f>
        <v/>
      </c>
      <c r="T34" s="960"/>
      <c r="U34" s="960"/>
      <c r="V34" s="960"/>
      <c r="W34" s="960"/>
      <c r="X34" s="960"/>
      <c r="Y34" s="960"/>
      <c r="Z34" s="960"/>
      <c r="AA34" s="960"/>
      <c r="AB34" s="958" t="str">
        <f>IF($AS34=0,"",VLOOKUP($AS34,②男入力!$B$10:$AN$33,34))</f>
        <v/>
      </c>
      <c r="AC34" s="958"/>
      <c r="AD34" s="958"/>
      <c r="AE34" s="958" t="str">
        <f>IF($AS34=0,"",VLOOKUP($AS34,②男入力!$B$10:$AN$33,37))</f>
        <v/>
      </c>
      <c r="AF34" s="958"/>
      <c r="AG34" s="958"/>
      <c r="AH34" s="950" t="str">
        <f>IF($AS34=0,"",VLOOKUP($AS34,②男入力!$B$10:$BN$33,47))</f>
        <v/>
      </c>
      <c r="AI34" s="950"/>
      <c r="AJ34" s="950"/>
      <c r="AK34" s="950"/>
      <c r="AL34" s="950"/>
      <c r="AS34" s="945">
        <f>'⑤-1全国男選択'!$V12</f>
        <v>0</v>
      </c>
    </row>
    <row r="35" spans="2:45" ht="16.899999999999999" customHeight="1">
      <c r="B35" s="955"/>
      <c r="C35" s="956"/>
      <c r="D35" s="957"/>
      <c r="E35" s="922" t="str">
        <f>IF($AS34=0,"",VLOOKUP($AS34,②男入力!$B$10:$AN$33,3))</f>
        <v/>
      </c>
      <c r="F35" s="923"/>
      <c r="G35" s="923"/>
      <c r="H35" s="923"/>
      <c r="I35" s="923"/>
      <c r="J35" s="923" t="str">
        <f>IF($AS34=0,"",VLOOKUP($AS34,②男入力!$B$10:$AN$33,7))</f>
        <v/>
      </c>
      <c r="K35" s="923"/>
      <c r="L35" s="923"/>
      <c r="M35" s="923"/>
      <c r="N35" s="925"/>
      <c r="O35" s="950"/>
      <c r="P35" s="950"/>
      <c r="Q35" s="950"/>
      <c r="R35" s="950"/>
      <c r="S35" s="959" t="str">
        <f>IF($AS34=0,"",VLOOKUP($AS34,②男入力!$B$10:$AN$33,29))</f>
        <v/>
      </c>
      <c r="T35" s="959"/>
      <c r="U35" s="959"/>
      <c r="V35" s="959"/>
      <c r="W35" s="959"/>
      <c r="X35" s="959"/>
      <c r="Y35" s="959"/>
      <c r="Z35" s="959"/>
      <c r="AA35" s="959"/>
      <c r="AB35" s="958"/>
      <c r="AC35" s="958"/>
      <c r="AD35" s="958"/>
      <c r="AE35" s="958"/>
      <c r="AF35" s="958"/>
      <c r="AG35" s="958"/>
      <c r="AH35" s="950"/>
      <c r="AI35" s="950"/>
      <c r="AJ35" s="950"/>
      <c r="AK35" s="950"/>
      <c r="AL35" s="950"/>
      <c r="AS35" s="945"/>
    </row>
    <row r="36" spans="2:45" ht="16.899999999999999" customHeight="1">
      <c r="B36" s="952" t="s">
        <v>90</v>
      </c>
      <c r="C36" s="953"/>
      <c r="D36" s="954"/>
      <c r="E36" s="921" t="str">
        <f>IF($AS36=0,"",VLOOKUP($AS36,②男入力!$B$10:$AN$33,11))</f>
        <v/>
      </c>
      <c r="F36" s="920"/>
      <c r="G36" s="920"/>
      <c r="H36" s="920"/>
      <c r="I36" s="920"/>
      <c r="J36" s="920" t="str">
        <f>IF($AS36=0,"",VLOOKUP($AS36,②男入力!$B$10:$AN$33,15))</f>
        <v/>
      </c>
      <c r="K36" s="920"/>
      <c r="L36" s="920"/>
      <c r="M36" s="920"/>
      <c r="N36" s="924"/>
      <c r="O36" s="950" t="str">
        <f>IF($AS36=0,"",VLOOKUP($AS36,②男入力!$B$10:$AN$33,19))</f>
        <v/>
      </c>
      <c r="P36" s="950"/>
      <c r="Q36" s="950" t="str">
        <f>IF($AS36=0,"",VLOOKUP($AS36,②男入力!$B$10:$AN$33,21))</f>
        <v/>
      </c>
      <c r="R36" s="950"/>
      <c r="S36" s="960" t="str">
        <f>IF($AS36=0,"",VLOOKUP($AS36,②男入力!$B$10:$AN$33,23))</f>
        <v/>
      </c>
      <c r="T36" s="960"/>
      <c r="U36" s="960"/>
      <c r="V36" s="960"/>
      <c r="W36" s="960"/>
      <c r="X36" s="960"/>
      <c r="Y36" s="960"/>
      <c r="Z36" s="960"/>
      <c r="AA36" s="960"/>
      <c r="AB36" s="958" t="str">
        <f>IF($AS36=0,"",VLOOKUP($AS36,②男入力!$B$10:$AN$33,34))</f>
        <v/>
      </c>
      <c r="AC36" s="958"/>
      <c r="AD36" s="958"/>
      <c r="AE36" s="958" t="str">
        <f>IF($AS36=0,"",VLOOKUP($AS36,②男入力!$B$10:$AN$33,37))</f>
        <v/>
      </c>
      <c r="AF36" s="958"/>
      <c r="AG36" s="958"/>
      <c r="AH36" s="950" t="str">
        <f>IF($AS36=0,"",VLOOKUP($AS36,②男入力!$B$10:$BN$33,47))</f>
        <v/>
      </c>
      <c r="AI36" s="950"/>
      <c r="AJ36" s="950"/>
      <c r="AK36" s="950"/>
      <c r="AL36" s="950"/>
      <c r="AS36" s="945">
        <f>'⑤-1全国男選択'!$V13</f>
        <v>0</v>
      </c>
    </row>
    <row r="37" spans="2:45" ht="16.899999999999999" customHeight="1">
      <c r="B37" s="955"/>
      <c r="C37" s="956"/>
      <c r="D37" s="957"/>
      <c r="E37" s="922" t="str">
        <f>IF($AS36=0,"",VLOOKUP($AS36,②男入力!$B$10:$AN$33,3))</f>
        <v/>
      </c>
      <c r="F37" s="923"/>
      <c r="G37" s="923"/>
      <c r="H37" s="923"/>
      <c r="I37" s="923"/>
      <c r="J37" s="923" t="str">
        <f>IF($AS36=0,"",VLOOKUP($AS36,②男入力!$B$10:$AN$33,7))</f>
        <v/>
      </c>
      <c r="K37" s="923"/>
      <c r="L37" s="923"/>
      <c r="M37" s="923"/>
      <c r="N37" s="925"/>
      <c r="O37" s="950"/>
      <c r="P37" s="950"/>
      <c r="Q37" s="950"/>
      <c r="R37" s="950"/>
      <c r="S37" s="959" t="str">
        <f>IF($AS36=0,"",VLOOKUP($AS36,②男入力!$B$10:$AN$33,29))</f>
        <v/>
      </c>
      <c r="T37" s="959"/>
      <c r="U37" s="959"/>
      <c r="V37" s="959"/>
      <c r="W37" s="959"/>
      <c r="X37" s="959"/>
      <c r="Y37" s="959"/>
      <c r="Z37" s="959"/>
      <c r="AA37" s="959"/>
      <c r="AB37" s="958"/>
      <c r="AC37" s="958"/>
      <c r="AD37" s="958"/>
      <c r="AE37" s="958"/>
      <c r="AF37" s="958"/>
      <c r="AG37" s="958"/>
      <c r="AH37" s="950"/>
      <c r="AI37" s="950"/>
      <c r="AJ37" s="950"/>
      <c r="AK37" s="950"/>
      <c r="AL37" s="950"/>
      <c r="AS37" s="945"/>
    </row>
    <row r="38" spans="2:45" ht="16.899999999999999" customHeight="1">
      <c r="B38" s="952" t="s">
        <v>29</v>
      </c>
      <c r="C38" s="953"/>
      <c r="D38" s="954"/>
      <c r="E38" s="921" t="str">
        <f>IF($AS38=0,"",VLOOKUP($AS38,②男入力!$B$10:$AN$33,11))</f>
        <v/>
      </c>
      <c r="F38" s="920"/>
      <c r="G38" s="920"/>
      <c r="H38" s="920"/>
      <c r="I38" s="920"/>
      <c r="J38" s="920" t="str">
        <f>IF($AS38=0,"",VLOOKUP($AS38,②男入力!$B$10:$AN$33,15))</f>
        <v/>
      </c>
      <c r="K38" s="920"/>
      <c r="L38" s="920"/>
      <c r="M38" s="920"/>
      <c r="N38" s="924"/>
      <c r="O38" s="950" t="str">
        <f>IF($AS38=0,"",VLOOKUP($AS38,②男入力!$B$10:$AN$33,19))</f>
        <v/>
      </c>
      <c r="P38" s="950"/>
      <c r="Q38" s="950" t="str">
        <f>IF($AS38=0,"",VLOOKUP($AS38,②男入力!$B$10:$AN$33,21))</f>
        <v/>
      </c>
      <c r="R38" s="950"/>
      <c r="S38" s="960" t="str">
        <f>IF($AS38=0,"",VLOOKUP($AS38,②男入力!$B$10:$AN$33,23))</f>
        <v/>
      </c>
      <c r="T38" s="960"/>
      <c r="U38" s="960"/>
      <c r="V38" s="960"/>
      <c r="W38" s="960"/>
      <c r="X38" s="960"/>
      <c r="Y38" s="960"/>
      <c r="Z38" s="960"/>
      <c r="AA38" s="960"/>
      <c r="AB38" s="958" t="str">
        <f>IF($AS38=0,"",VLOOKUP($AS38,②男入力!$B$10:$AN$33,34))</f>
        <v/>
      </c>
      <c r="AC38" s="958"/>
      <c r="AD38" s="958"/>
      <c r="AE38" s="958" t="str">
        <f>IF($AS38=0,"",VLOOKUP($AS38,②男入力!$B$10:$AN$33,37))</f>
        <v/>
      </c>
      <c r="AF38" s="958"/>
      <c r="AG38" s="958"/>
      <c r="AH38" s="950" t="str">
        <f>IF($AS38=0,"",VLOOKUP($AS38,②男入力!$B$10:$BN$33,47))</f>
        <v/>
      </c>
      <c r="AI38" s="950"/>
      <c r="AJ38" s="950"/>
      <c r="AK38" s="950"/>
      <c r="AL38" s="950"/>
      <c r="AS38" s="945">
        <f>'⑤-1全国男選択'!$V14</f>
        <v>0</v>
      </c>
    </row>
    <row r="39" spans="2:45" ht="16.899999999999999" customHeight="1">
      <c r="B39" s="955"/>
      <c r="C39" s="956"/>
      <c r="D39" s="957"/>
      <c r="E39" s="922" t="str">
        <f>IF($AS38=0,"",VLOOKUP($AS38,②男入力!$B$10:$AN$33,3))</f>
        <v/>
      </c>
      <c r="F39" s="923"/>
      <c r="G39" s="923"/>
      <c r="H39" s="923"/>
      <c r="I39" s="923"/>
      <c r="J39" s="923" t="str">
        <f>IF($AS38=0,"",VLOOKUP($AS38,②男入力!$B$10:$AN$33,7))</f>
        <v/>
      </c>
      <c r="K39" s="923"/>
      <c r="L39" s="923"/>
      <c r="M39" s="923"/>
      <c r="N39" s="925"/>
      <c r="O39" s="950"/>
      <c r="P39" s="950"/>
      <c r="Q39" s="950"/>
      <c r="R39" s="950"/>
      <c r="S39" s="959" t="str">
        <f>IF($AS38=0,"",VLOOKUP($AS38,②男入力!$B$10:$AN$33,29))</f>
        <v/>
      </c>
      <c r="T39" s="959"/>
      <c r="U39" s="959"/>
      <c r="V39" s="959"/>
      <c r="W39" s="959"/>
      <c r="X39" s="959"/>
      <c r="Y39" s="959"/>
      <c r="Z39" s="959"/>
      <c r="AA39" s="959"/>
      <c r="AB39" s="958"/>
      <c r="AC39" s="958"/>
      <c r="AD39" s="958"/>
      <c r="AE39" s="958"/>
      <c r="AF39" s="958"/>
      <c r="AG39" s="958"/>
      <c r="AH39" s="950"/>
      <c r="AI39" s="950"/>
      <c r="AJ39" s="950"/>
      <c r="AK39" s="950"/>
      <c r="AL39" s="950"/>
      <c r="AS39" s="945"/>
    </row>
    <row r="40" spans="2:45" ht="16.899999999999999" customHeight="1">
      <c r="B40" s="952" t="s">
        <v>141</v>
      </c>
      <c r="C40" s="953"/>
      <c r="D40" s="954"/>
      <c r="E40" s="921" t="str">
        <f>IF($AS40=0,"",VLOOKUP($AS40,②男入力!$B$10:$AN$33,11))</f>
        <v/>
      </c>
      <c r="F40" s="920"/>
      <c r="G40" s="920"/>
      <c r="H40" s="920"/>
      <c r="I40" s="920"/>
      <c r="J40" s="920" t="str">
        <f>IF($AS40=0,"",VLOOKUP($AS40,②男入力!$B$10:$AN$33,15))</f>
        <v/>
      </c>
      <c r="K40" s="920"/>
      <c r="L40" s="920"/>
      <c r="M40" s="920"/>
      <c r="N40" s="924"/>
      <c r="O40" s="950" t="str">
        <f>IF($AS40=0,"",VLOOKUP($AS40,②男入力!$B$10:$AN$33,19))</f>
        <v/>
      </c>
      <c r="P40" s="950"/>
      <c r="Q40" s="950" t="str">
        <f>IF($AS40=0,"",VLOOKUP($AS40,②男入力!$B$10:$AN$33,21))</f>
        <v/>
      </c>
      <c r="R40" s="950"/>
      <c r="S40" s="960" t="str">
        <f>IF($AS40=0,"",VLOOKUP($AS40,②男入力!$B$10:$AN$33,23))</f>
        <v/>
      </c>
      <c r="T40" s="960"/>
      <c r="U40" s="960"/>
      <c r="V40" s="960"/>
      <c r="W40" s="960"/>
      <c r="X40" s="960"/>
      <c r="Y40" s="960"/>
      <c r="Z40" s="960"/>
      <c r="AA40" s="960"/>
      <c r="AB40" s="958" t="str">
        <f>IF($AS40=0,"",VLOOKUP($AS40,②男入力!$B$10:$AN$33,34))</f>
        <v/>
      </c>
      <c r="AC40" s="958"/>
      <c r="AD40" s="958"/>
      <c r="AE40" s="958" t="str">
        <f>IF($AS40=0,"",VLOOKUP($AS40,②男入力!$B$10:$AN$33,37))</f>
        <v/>
      </c>
      <c r="AF40" s="958"/>
      <c r="AG40" s="958"/>
      <c r="AH40" s="950" t="str">
        <f>IF($AS40=0,"",VLOOKUP($AS40,②男入力!$B$10:$BN$33,47))</f>
        <v/>
      </c>
      <c r="AI40" s="950"/>
      <c r="AJ40" s="950"/>
      <c r="AK40" s="950"/>
      <c r="AL40" s="950"/>
      <c r="AS40" s="945">
        <f>'⑤-1全国男選択'!$V15</f>
        <v>0</v>
      </c>
    </row>
    <row r="41" spans="2:45" ht="16.899999999999999" customHeight="1">
      <c r="B41" s="955"/>
      <c r="C41" s="956"/>
      <c r="D41" s="957"/>
      <c r="E41" s="922" t="str">
        <f>IF($AS40=0,"",VLOOKUP($AS40,②男入力!$B$10:$AN$33,3))</f>
        <v/>
      </c>
      <c r="F41" s="923"/>
      <c r="G41" s="923"/>
      <c r="H41" s="923"/>
      <c r="I41" s="923"/>
      <c r="J41" s="923" t="str">
        <f>IF($AS40=0,"",VLOOKUP($AS40,②男入力!$B$10:$AN$33,7))</f>
        <v/>
      </c>
      <c r="K41" s="923"/>
      <c r="L41" s="923"/>
      <c r="M41" s="923"/>
      <c r="N41" s="925"/>
      <c r="O41" s="950"/>
      <c r="P41" s="950"/>
      <c r="Q41" s="950"/>
      <c r="R41" s="950"/>
      <c r="S41" s="959" t="str">
        <f>IF($AS40=0,"",VLOOKUP($AS40,②男入力!$B$10:$AN$33,29))</f>
        <v/>
      </c>
      <c r="T41" s="959"/>
      <c r="U41" s="959"/>
      <c r="V41" s="959"/>
      <c r="W41" s="959"/>
      <c r="X41" s="959"/>
      <c r="Y41" s="959"/>
      <c r="Z41" s="959"/>
      <c r="AA41" s="959"/>
      <c r="AB41" s="958"/>
      <c r="AC41" s="958"/>
      <c r="AD41" s="958"/>
      <c r="AE41" s="958"/>
      <c r="AF41" s="958"/>
      <c r="AG41" s="958"/>
      <c r="AH41" s="950"/>
      <c r="AI41" s="950"/>
      <c r="AJ41" s="950"/>
      <c r="AK41" s="950"/>
      <c r="AL41" s="950"/>
      <c r="AS41" s="945"/>
    </row>
    <row r="42" spans="2:45" ht="16.899999999999999" customHeight="1">
      <c r="B42" s="952" t="s">
        <v>142</v>
      </c>
      <c r="C42" s="953"/>
      <c r="D42" s="954"/>
      <c r="E42" s="921" t="str">
        <f>IF($AS42=0,"",VLOOKUP($AS42,②男入力!$B$10:$AN$33,11))</f>
        <v/>
      </c>
      <c r="F42" s="920"/>
      <c r="G42" s="920"/>
      <c r="H42" s="920"/>
      <c r="I42" s="920"/>
      <c r="J42" s="920" t="str">
        <f>IF($AS42=0,"",VLOOKUP($AS42,②男入力!$B$10:$AN$33,15))</f>
        <v/>
      </c>
      <c r="K42" s="920"/>
      <c r="L42" s="920"/>
      <c r="M42" s="920"/>
      <c r="N42" s="924"/>
      <c r="O42" s="950" t="str">
        <f>IF($AS42=0,"",VLOOKUP($AS42,②男入力!$B$10:$AN$33,19))</f>
        <v/>
      </c>
      <c r="P42" s="950"/>
      <c r="Q42" s="950" t="str">
        <f>IF($AS42=0,"",VLOOKUP($AS42,②男入力!$B$10:$AN$33,21))</f>
        <v/>
      </c>
      <c r="R42" s="950"/>
      <c r="S42" s="960" t="str">
        <f>IF($AS42=0,"",VLOOKUP($AS42,②男入力!$B$10:$AN$33,23))</f>
        <v/>
      </c>
      <c r="T42" s="960"/>
      <c r="U42" s="960"/>
      <c r="V42" s="960"/>
      <c r="W42" s="960"/>
      <c r="X42" s="960"/>
      <c r="Y42" s="960"/>
      <c r="Z42" s="960"/>
      <c r="AA42" s="960"/>
      <c r="AB42" s="958" t="str">
        <f>IF($AS42=0,"",VLOOKUP($AS42,②男入力!$B$10:$AN$33,34))</f>
        <v/>
      </c>
      <c r="AC42" s="958"/>
      <c r="AD42" s="958"/>
      <c r="AE42" s="958" t="str">
        <f>IF($AS42=0,"",VLOOKUP($AS42,②男入力!$B$10:$AN$33,37))</f>
        <v/>
      </c>
      <c r="AF42" s="958"/>
      <c r="AG42" s="958"/>
      <c r="AH42" s="950" t="str">
        <f>IF($AS42=0,"",VLOOKUP($AS42,②男入力!$B$10:$BN$33,47))</f>
        <v/>
      </c>
      <c r="AI42" s="950"/>
      <c r="AJ42" s="950"/>
      <c r="AK42" s="950"/>
      <c r="AL42" s="950"/>
      <c r="AS42" s="945">
        <f>'⑤-1全国男選択'!$V16</f>
        <v>0</v>
      </c>
    </row>
    <row r="43" spans="2:45" ht="16.899999999999999" customHeight="1">
      <c r="B43" s="955"/>
      <c r="C43" s="956"/>
      <c r="D43" s="957"/>
      <c r="E43" s="922" t="str">
        <f>IF($AS42=0,"",VLOOKUP($AS42,②男入力!$B$10:$AN$33,3))</f>
        <v/>
      </c>
      <c r="F43" s="923"/>
      <c r="G43" s="923"/>
      <c r="H43" s="923"/>
      <c r="I43" s="923"/>
      <c r="J43" s="923" t="str">
        <f>IF($AS42=0,"",VLOOKUP($AS42,②男入力!$B$10:$AN$33,7))</f>
        <v/>
      </c>
      <c r="K43" s="923"/>
      <c r="L43" s="923"/>
      <c r="M43" s="923"/>
      <c r="N43" s="925"/>
      <c r="O43" s="950"/>
      <c r="P43" s="950"/>
      <c r="Q43" s="950"/>
      <c r="R43" s="950"/>
      <c r="S43" s="959" t="str">
        <f>IF($AS42=0,"",VLOOKUP($AS42,②男入力!$B$10:$AN$33,29))</f>
        <v/>
      </c>
      <c r="T43" s="959"/>
      <c r="U43" s="959"/>
      <c r="V43" s="959"/>
      <c r="W43" s="959"/>
      <c r="X43" s="959"/>
      <c r="Y43" s="959"/>
      <c r="Z43" s="959"/>
      <c r="AA43" s="959"/>
      <c r="AB43" s="958"/>
      <c r="AC43" s="958"/>
      <c r="AD43" s="958"/>
      <c r="AE43" s="958"/>
      <c r="AF43" s="958"/>
      <c r="AG43" s="958"/>
      <c r="AH43" s="950"/>
      <c r="AI43" s="950"/>
      <c r="AJ43" s="950"/>
      <c r="AK43" s="950"/>
      <c r="AL43" s="950"/>
      <c r="AS43" s="945"/>
    </row>
    <row r="44" spans="2:45" ht="16.899999999999999" customHeight="1">
      <c r="B44" s="916"/>
      <c r="C44" s="916"/>
      <c r="D44" s="916"/>
      <c r="E44" s="920"/>
      <c r="F44" s="920"/>
      <c r="G44" s="920"/>
      <c r="H44" s="920"/>
      <c r="I44" s="920"/>
      <c r="J44" s="920"/>
      <c r="K44" s="920"/>
      <c r="L44" s="920"/>
      <c r="M44" s="920"/>
      <c r="N44" s="920"/>
      <c r="O44" s="965"/>
      <c r="P44" s="965"/>
      <c r="Q44" s="965"/>
      <c r="R44" s="965"/>
      <c r="S44" s="966"/>
      <c r="T44" s="966"/>
      <c r="U44" s="966"/>
      <c r="V44" s="966"/>
      <c r="W44" s="966"/>
      <c r="X44" s="966"/>
      <c r="Y44" s="966"/>
      <c r="Z44" s="966"/>
      <c r="AA44" s="966"/>
      <c r="AB44" s="961"/>
      <c r="AC44" s="961"/>
      <c r="AD44" s="961"/>
      <c r="AE44" s="961"/>
      <c r="AF44" s="961"/>
      <c r="AG44" s="961"/>
      <c r="AH44" s="917"/>
      <c r="AI44" s="917"/>
      <c r="AJ44" s="917"/>
      <c r="AK44" s="917"/>
      <c r="AL44" s="917"/>
      <c r="AS44" s="945"/>
    </row>
    <row r="45" spans="2:45" ht="16.899999999999999" customHeight="1">
      <c r="B45" s="917"/>
      <c r="C45" s="917"/>
      <c r="D45" s="917"/>
      <c r="E45" s="918"/>
      <c r="F45" s="918"/>
      <c r="G45" s="918"/>
      <c r="H45" s="918"/>
      <c r="I45" s="918"/>
      <c r="J45" s="918"/>
      <c r="K45" s="918"/>
      <c r="L45" s="918"/>
      <c r="M45" s="918"/>
      <c r="N45" s="918"/>
      <c r="O45" s="963"/>
      <c r="P45" s="963"/>
      <c r="Q45" s="963"/>
      <c r="R45" s="963"/>
      <c r="S45" s="962"/>
      <c r="T45" s="962"/>
      <c r="U45" s="962"/>
      <c r="V45" s="962"/>
      <c r="W45" s="962"/>
      <c r="X45" s="962"/>
      <c r="Y45" s="962"/>
      <c r="Z45" s="962"/>
      <c r="AA45" s="962"/>
      <c r="AB45" s="919"/>
      <c r="AC45" s="919"/>
      <c r="AD45" s="919"/>
      <c r="AE45" s="919"/>
      <c r="AF45" s="919"/>
      <c r="AG45" s="919"/>
      <c r="AH45" s="917"/>
      <c r="AI45" s="917"/>
      <c r="AJ45" s="917"/>
      <c r="AK45" s="917"/>
      <c r="AL45" s="917"/>
      <c r="AS45" s="945"/>
    </row>
    <row r="46" spans="2:45" ht="12" customHeight="1"/>
    <row r="47" spans="2:45" ht="15" customHeight="1">
      <c r="B47" s="967" t="s">
        <v>145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</row>
    <row r="48" spans="2:45" ht="15" customHeight="1">
      <c r="B48" s="967"/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</row>
    <row r="49" spans="2:38" ht="15" customHeight="1"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  <c r="AH49" s="967"/>
      <c r="AI49" s="967"/>
      <c r="AJ49" s="967"/>
      <c r="AK49" s="967"/>
      <c r="AL49" s="967"/>
    </row>
    <row r="50" spans="2:38" ht="15" customHeight="1">
      <c r="D50" s="54"/>
      <c r="E50" s="968" t="str">
        <f>⑦日付!$Q$6</f>
        <v>令和年月日</v>
      </c>
      <c r="F50" s="968"/>
      <c r="G50" s="968"/>
      <c r="H50" s="968"/>
      <c r="I50" s="968"/>
      <c r="J50" s="968"/>
      <c r="K50" s="968"/>
      <c r="L50" s="968"/>
      <c r="M50" s="968"/>
      <c r="N50" s="968"/>
      <c r="O50" s="968"/>
      <c r="P50" s="968"/>
      <c r="Q50" s="54"/>
      <c r="R50" s="54"/>
    </row>
    <row r="51" spans="2:38" ht="8.25" customHeight="1"/>
    <row r="52" spans="2:38" ht="15" customHeight="1">
      <c r="C52" s="969" t="str">
        <f>①基本情報!$B$9&amp;"　　校長　　"&amp;①基本情報!$U$12&amp;"　　印"</f>
        <v>　　校長　　　　印</v>
      </c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sheetProtection sheet="1" objects="1" scenarios="1"/>
  <mergeCells count="160">
    <mergeCell ref="B30:D31"/>
    <mergeCell ref="B32:D33"/>
    <mergeCell ref="B34:D35"/>
    <mergeCell ref="B36:D37"/>
    <mergeCell ref="B38:D39"/>
    <mergeCell ref="B40:D41"/>
    <mergeCell ref="B42:D43"/>
    <mergeCell ref="AE18:AK18"/>
    <mergeCell ref="G23:AL23"/>
    <mergeCell ref="O25:T25"/>
    <mergeCell ref="V25:AD25"/>
    <mergeCell ref="AE25:AK25"/>
    <mergeCell ref="J21:R21"/>
    <mergeCell ref="E28:N28"/>
    <mergeCell ref="O28:P29"/>
    <mergeCell ref="Q28:R29"/>
    <mergeCell ref="E29:N29"/>
    <mergeCell ref="G24:I24"/>
    <mergeCell ref="J24:M24"/>
    <mergeCell ref="B27:F27"/>
    <mergeCell ref="S29:AA29"/>
    <mergeCell ref="S28:AA28"/>
    <mergeCell ref="B28:D29"/>
    <mergeCell ref="V22:AC22"/>
    <mergeCell ref="G21:I21"/>
    <mergeCell ref="G17:I17"/>
    <mergeCell ref="O18:T18"/>
    <mergeCell ref="G22:I22"/>
    <mergeCell ref="J22:P22"/>
    <mergeCell ref="G16:I16"/>
    <mergeCell ref="J16:Q16"/>
    <mergeCell ref="S22:U22"/>
    <mergeCell ref="J17:M17"/>
    <mergeCell ref="V18:AD18"/>
    <mergeCell ref="B20:U20"/>
    <mergeCell ref="G18:N18"/>
    <mergeCell ref="D1:J1"/>
    <mergeCell ref="G15:I15"/>
    <mergeCell ref="G9:AK9"/>
    <mergeCell ref="G13:I13"/>
    <mergeCell ref="J13:Q13"/>
    <mergeCell ref="R13:T13"/>
    <mergeCell ref="U13:AB13"/>
    <mergeCell ref="B4:AL5"/>
    <mergeCell ref="B7:K7"/>
    <mergeCell ref="S7:W7"/>
    <mergeCell ref="N7:R7"/>
    <mergeCell ref="G12:AL12"/>
    <mergeCell ref="J15:R15"/>
    <mergeCell ref="S15:AM15"/>
    <mergeCell ref="D11:F11"/>
    <mergeCell ref="G11:M11"/>
    <mergeCell ref="A3:D3"/>
    <mergeCell ref="B15:F15"/>
    <mergeCell ref="B9:F9"/>
    <mergeCell ref="Q38:R39"/>
    <mergeCell ref="O40:P41"/>
    <mergeCell ref="Q40:R41"/>
    <mergeCell ref="O30:P31"/>
    <mergeCell ref="Q30:R31"/>
    <mergeCell ref="O32:P33"/>
    <mergeCell ref="Q32:R33"/>
    <mergeCell ref="O34:P35"/>
    <mergeCell ref="Q34:R35"/>
    <mergeCell ref="O38:P39"/>
    <mergeCell ref="O36:P37"/>
    <mergeCell ref="Q36:R37"/>
    <mergeCell ref="S30:AA30"/>
    <mergeCell ref="S31:AA31"/>
    <mergeCell ref="S32:AA32"/>
    <mergeCell ref="S33:AA33"/>
    <mergeCell ref="S34:AA34"/>
    <mergeCell ref="S35:AA35"/>
    <mergeCell ref="S36:AA36"/>
    <mergeCell ref="AH28:AL28"/>
    <mergeCell ref="AH29:AL29"/>
    <mergeCell ref="AH30:AL31"/>
    <mergeCell ref="AH32:AL33"/>
    <mergeCell ref="AH34:AL35"/>
    <mergeCell ref="AH36:AL37"/>
    <mergeCell ref="S37:AA37"/>
    <mergeCell ref="AB42:AD43"/>
    <mergeCell ref="AE42:AG43"/>
    <mergeCell ref="AB44:AD45"/>
    <mergeCell ref="AE44:AG45"/>
    <mergeCell ref="AB28:AD29"/>
    <mergeCell ref="AE28:AG29"/>
    <mergeCell ref="AB30:AD31"/>
    <mergeCell ref="AE30:AG31"/>
    <mergeCell ref="AB32:AD33"/>
    <mergeCell ref="AE32:AG33"/>
    <mergeCell ref="AB34:AD35"/>
    <mergeCell ref="AE34:AG35"/>
    <mergeCell ref="AB36:AD37"/>
    <mergeCell ref="AE36:AG37"/>
    <mergeCell ref="AB38:AD39"/>
    <mergeCell ref="AE38:AG39"/>
    <mergeCell ref="AB40:AD41"/>
    <mergeCell ref="B47:AL49"/>
    <mergeCell ref="C52:AJ52"/>
    <mergeCell ref="E50:P50"/>
    <mergeCell ref="S43:AA43"/>
    <mergeCell ref="S44:AA44"/>
    <mergeCell ref="S45:AA45"/>
    <mergeCell ref="S38:AA38"/>
    <mergeCell ref="S39:AA39"/>
    <mergeCell ref="S40:AA40"/>
    <mergeCell ref="S41:AA41"/>
    <mergeCell ref="S42:AA42"/>
    <mergeCell ref="O42:P43"/>
    <mergeCell ref="Q42:R43"/>
    <mergeCell ref="O44:P45"/>
    <mergeCell ref="Q44:R45"/>
    <mergeCell ref="AE40:AG41"/>
    <mergeCell ref="J42:N42"/>
    <mergeCell ref="J43:N43"/>
    <mergeCell ref="E43:I43"/>
    <mergeCell ref="E44:I44"/>
    <mergeCell ref="J44:N44"/>
    <mergeCell ref="E45:I45"/>
    <mergeCell ref="J45:N45"/>
    <mergeCell ref="B44:D45"/>
    <mergeCell ref="AS30:AS31"/>
    <mergeCell ref="AS32:AS33"/>
    <mergeCell ref="AS34:AS35"/>
    <mergeCell ref="AS36:AS37"/>
    <mergeCell ref="AS38:AS39"/>
    <mergeCell ref="AS40:AS41"/>
    <mergeCell ref="AS42:AS43"/>
    <mergeCell ref="AS44:AS45"/>
    <mergeCell ref="AH38:AL39"/>
    <mergeCell ref="AH40:AL41"/>
    <mergeCell ref="AH42:AL43"/>
    <mergeCell ref="AH44:AL45"/>
    <mergeCell ref="E42:I42"/>
    <mergeCell ref="J33:N33"/>
    <mergeCell ref="J34:N34"/>
    <mergeCell ref="J35:N35"/>
    <mergeCell ref="J36:N36"/>
    <mergeCell ref="J37:N37"/>
    <mergeCell ref="J38:N38"/>
    <mergeCell ref="J39:N39"/>
    <mergeCell ref="J40:N40"/>
    <mergeCell ref="J41:N41"/>
    <mergeCell ref="E33:I33"/>
    <mergeCell ref="G25:N25"/>
    <mergeCell ref="E34:I34"/>
    <mergeCell ref="E35:I35"/>
    <mergeCell ref="E36:I36"/>
    <mergeCell ref="E37:I37"/>
    <mergeCell ref="E38:I38"/>
    <mergeCell ref="E39:I39"/>
    <mergeCell ref="E40:I40"/>
    <mergeCell ref="E41:I41"/>
    <mergeCell ref="E30:I30"/>
    <mergeCell ref="E31:I31"/>
    <mergeCell ref="E32:I32"/>
    <mergeCell ref="J30:N30"/>
    <mergeCell ref="J31:N31"/>
    <mergeCell ref="J32:N32"/>
  </mergeCells>
  <phoneticPr fontId="2"/>
  <hyperlinks>
    <hyperlink ref="D1" location="Top!A1" display="Topへ戻る" xr:uid="{00000000-0004-0000-0B00-000000000000}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2:AA32 O33:AA33 O30:AA30 O31:AA31 O34:AA43 J31:N41 E34:I42 J42 E31:I33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AU123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8.875" defaultRowHeight="12"/>
  <cols>
    <col min="1" max="44" width="2.25" style="157" customWidth="1"/>
    <col min="45" max="46" width="8.875" style="157" hidden="1" customWidth="1"/>
    <col min="47" max="50" width="8.875" style="157" customWidth="1"/>
    <col min="51" max="16384" width="8.875" style="157"/>
  </cols>
  <sheetData>
    <row r="1" spans="1:47" s="158" customFormat="1" ht="26.25" customHeight="1">
      <c r="A1" s="157"/>
      <c r="B1" s="157"/>
      <c r="C1" s="157"/>
      <c r="D1" s="926" t="s">
        <v>103</v>
      </c>
      <c r="E1" s="927"/>
      <c r="F1" s="927"/>
      <c r="G1" s="927"/>
      <c r="H1" s="927"/>
      <c r="I1" s="927"/>
      <c r="J1" s="928"/>
    </row>
    <row r="2" spans="1:47" s="158" customFormat="1" ht="9.75" customHeight="1"/>
    <row r="3" spans="1:47" s="158" customFormat="1" ht="13.5" customHeight="1">
      <c r="A3" s="929" t="s">
        <v>255</v>
      </c>
      <c r="B3" s="929"/>
      <c r="C3" s="929"/>
      <c r="D3" s="929"/>
    </row>
    <row r="4" spans="1:47" ht="12" customHeight="1">
      <c r="B4" s="930" t="str">
        <f>Top!$B$6</f>
        <v>第４７回関東中学校柔道大会</v>
      </c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</row>
    <row r="5" spans="1:47" ht="12" customHeight="1"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</row>
    <row r="6" spans="1:47" ht="14.45" customHeight="1"/>
    <row r="7" spans="1:47" ht="15" customHeight="1">
      <c r="B7" s="931" t="s">
        <v>445</v>
      </c>
      <c r="C7" s="932"/>
      <c r="D7" s="932"/>
      <c r="E7" s="932"/>
      <c r="F7" s="932"/>
      <c r="G7" s="932"/>
      <c r="H7" s="932"/>
      <c r="I7" s="932"/>
      <c r="J7" s="932"/>
      <c r="K7" s="933"/>
      <c r="L7" s="158"/>
      <c r="M7" s="158"/>
      <c r="N7" s="934" t="s">
        <v>137</v>
      </c>
      <c r="O7" s="935"/>
      <c r="P7" s="935"/>
      <c r="Q7" s="935"/>
      <c r="R7" s="935"/>
      <c r="S7" s="936">
        <f>①基本情報!$Y$8</f>
        <v>0</v>
      </c>
      <c r="T7" s="936"/>
      <c r="U7" s="936"/>
      <c r="V7" s="936"/>
      <c r="W7" s="937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</row>
    <row r="8" spans="1:47" ht="15" customHeigh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</row>
    <row r="9" spans="1:47" ht="15" customHeight="1">
      <c r="B9" s="938" t="s">
        <v>132</v>
      </c>
      <c r="C9" s="938"/>
      <c r="D9" s="938"/>
      <c r="E9" s="938"/>
      <c r="F9" s="938"/>
      <c r="G9" s="929">
        <f>①基本情報!$B$9</f>
        <v>0</v>
      </c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158"/>
      <c r="AM9" s="158"/>
    </row>
    <row r="10" spans="1:47" ht="9" customHeight="1">
      <c r="B10" s="172"/>
      <c r="C10" s="172"/>
      <c r="D10" s="172"/>
      <c r="E10" s="172"/>
      <c r="F10" s="172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47" ht="15" customHeight="1">
      <c r="B11" s="172"/>
      <c r="C11" s="172"/>
      <c r="D11" s="938" t="s">
        <v>133</v>
      </c>
      <c r="E11" s="938"/>
      <c r="F11" s="938"/>
      <c r="G11" s="929" t="str">
        <f>"〒"&amp;①基本情報!$O$8</f>
        <v>〒</v>
      </c>
      <c r="H11" s="929"/>
      <c r="I11" s="929"/>
      <c r="J11" s="929"/>
      <c r="K11" s="929"/>
      <c r="L11" s="929"/>
      <c r="M11" s="929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47" ht="15" customHeight="1">
      <c r="B12" s="172"/>
      <c r="C12" s="172"/>
      <c r="D12" s="172"/>
      <c r="E12" s="172"/>
      <c r="F12" s="172"/>
      <c r="G12" s="929" t="str">
        <f>①基本情報!$Y$8&amp;①基本情報!$N$9</f>
        <v/>
      </c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29"/>
      <c r="S12" s="929"/>
      <c r="T12" s="929"/>
      <c r="U12" s="929"/>
      <c r="V12" s="929"/>
      <c r="W12" s="929"/>
      <c r="X12" s="929"/>
      <c r="Y12" s="929"/>
      <c r="Z12" s="929"/>
      <c r="AA12" s="929"/>
      <c r="AB12" s="929"/>
      <c r="AC12" s="929"/>
      <c r="AD12" s="929"/>
      <c r="AE12" s="929"/>
      <c r="AF12" s="929"/>
      <c r="AG12" s="929"/>
      <c r="AH12" s="929"/>
      <c r="AI12" s="929"/>
      <c r="AJ12" s="929"/>
      <c r="AK12" s="929"/>
      <c r="AL12" s="929"/>
      <c r="AM12" s="158"/>
    </row>
    <row r="13" spans="1:47" ht="15" customHeight="1">
      <c r="B13" s="172"/>
      <c r="C13" s="172"/>
      <c r="D13" s="172"/>
      <c r="E13" s="172"/>
      <c r="F13" s="172"/>
      <c r="G13" s="929" t="s">
        <v>139</v>
      </c>
      <c r="H13" s="929"/>
      <c r="I13" s="929"/>
      <c r="J13" s="929">
        <f>①基本情報!$AC$8</f>
        <v>0</v>
      </c>
      <c r="K13" s="929"/>
      <c r="L13" s="929"/>
      <c r="M13" s="929"/>
      <c r="N13" s="929"/>
      <c r="O13" s="929"/>
      <c r="P13" s="929"/>
      <c r="Q13" s="929"/>
      <c r="R13" s="929" t="s">
        <v>140</v>
      </c>
      <c r="S13" s="929"/>
      <c r="T13" s="929"/>
      <c r="U13" s="929">
        <f>①基本情報!$AB$12</f>
        <v>0</v>
      </c>
      <c r="V13" s="929"/>
      <c r="W13" s="929"/>
      <c r="X13" s="929"/>
      <c r="Y13" s="929"/>
      <c r="Z13" s="929"/>
      <c r="AA13" s="929"/>
      <c r="AB13" s="929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</row>
    <row r="14" spans="1:47" ht="12" customHeight="1">
      <c r="B14" s="172"/>
      <c r="C14" s="172"/>
      <c r="D14" s="172"/>
      <c r="E14" s="172"/>
      <c r="F14" s="172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47" ht="15" customHeight="1">
      <c r="B15" s="939" t="s">
        <v>134</v>
      </c>
      <c r="C15" s="939"/>
      <c r="D15" s="939"/>
      <c r="E15" s="939"/>
      <c r="F15" s="939"/>
      <c r="G15" s="929" t="s">
        <v>135</v>
      </c>
      <c r="H15" s="929"/>
      <c r="I15" s="929"/>
      <c r="J15" s="929" t="str">
        <f>①基本情報!$D$37&amp;"　"&amp;①基本情報!$I$37</f>
        <v>　</v>
      </c>
      <c r="K15" s="929"/>
      <c r="L15" s="929"/>
      <c r="M15" s="929"/>
      <c r="N15" s="929"/>
      <c r="O15" s="929"/>
      <c r="P15" s="929"/>
      <c r="Q15" s="929"/>
      <c r="R15" s="929"/>
      <c r="S15" s="929" t="str">
        <f>AT15&amp;AU15</f>
        <v>0</v>
      </c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  <c r="AL15" s="929"/>
      <c r="AM15" s="929"/>
      <c r="AS15" s="157" t="s">
        <v>207</v>
      </c>
      <c r="AT15" s="157">
        <f>①基本情報!$N$37</f>
        <v>0</v>
      </c>
      <c r="AU15" s="157" t="str">
        <f>IF(AT15="教諭","",IF(AT15="校長","",IF(AT15="部活動指導員","：任命権者("&amp;①基本情報!$W$37&amp;")","")))</f>
        <v/>
      </c>
    </row>
    <row r="16" spans="1:47" ht="15" customHeight="1">
      <c r="B16" s="172"/>
      <c r="C16" s="172"/>
      <c r="D16" s="172"/>
      <c r="E16" s="172"/>
      <c r="F16" s="172"/>
      <c r="G16" s="929" t="s">
        <v>139</v>
      </c>
      <c r="H16" s="929"/>
      <c r="I16" s="929"/>
      <c r="J16" s="929">
        <f>①基本情報!$N$39</f>
        <v>0</v>
      </c>
      <c r="K16" s="929"/>
      <c r="L16" s="929"/>
      <c r="M16" s="929"/>
      <c r="N16" s="929"/>
      <c r="O16" s="929"/>
      <c r="P16" s="929"/>
      <c r="Q16" s="929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2:45" ht="15" customHeight="1">
      <c r="B17" s="172"/>
      <c r="C17" s="172"/>
      <c r="D17" s="172"/>
      <c r="E17" s="172"/>
      <c r="F17" s="172"/>
      <c r="G17" s="929" t="s">
        <v>136</v>
      </c>
      <c r="H17" s="929"/>
      <c r="I17" s="929"/>
      <c r="J17" s="929">
        <f>①基本情報!$U$37</f>
        <v>0</v>
      </c>
      <c r="K17" s="929"/>
      <c r="L17" s="929"/>
      <c r="M17" s="929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2:45" ht="15" customHeight="1">
      <c r="B18" s="172"/>
      <c r="C18" s="172"/>
      <c r="D18" s="172"/>
      <c r="E18" s="172"/>
      <c r="F18" s="172"/>
      <c r="G18" s="929" t="s">
        <v>428</v>
      </c>
      <c r="H18" s="929"/>
      <c r="I18" s="929"/>
      <c r="J18" s="929"/>
      <c r="K18" s="929"/>
      <c r="L18" s="929"/>
      <c r="M18" s="929"/>
      <c r="N18" s="929"/>
      <c r="O18" s="929">
        <f>①基本情報!$AB$39</f>
        <v>0</v>
      </c>
      <c r="P18" s="929"/>
      <c r="Q18" s="929"/>
      <c r="R18" s="929"/>
      <c r="S18" s="929"/>
      <c r="T18" s="929"/>
      <c r="U18" s="158"/>
      <c r="V18" s="929" t="s">
        <v>427</v>
      </c>
      <c r="W18" s="929"/>
      <c r="X18" s="929"/>
      <c r="Y18" s="929"/>
      <c r="Z18" s="929"/>
      <c r="AA18" s="929"/>
      <c r="AB18" s="929"/>
      <c r="AC18" s="929"/>
      <c r="AD18" s="929"/>
      <c r="AE18" s="929">
        <f>①基本情報!$AB$41</f>
        <v>0</v>
      </c>
      <c r="AF18" s="929"/>
      <c r="AG18" s="929"/>
      <c r="AH18" s="929"/>
      <c r="AI18" s="929"/>
      <c r="AJ18" s="929"/>
      <c r="AK18" s="929"/>
      <c r="AL18" s="158"/>
      <c r="AM18" s="158"/>
    </row>
    <row r="19" spans="2:45" ht="12" customHeight="1">
      <c r="B19" s="172"/>
      <c r="C19" s="172"/>
      <c r="D19" s="172"/>
      <c r="E19" s="172"/>
      <c r="F19" s="172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2:45" ht="15" customHeight="1">
      <c r="B20" s="939" t="s">
        <v>423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2:45" ht="15" customHeight="1">
      <c r="B21" s="172"/>
      <c r="C21" s="172"/>
      <c r="D21" s="172"/>
      <c r="E21" s="172"/>
      <c r="F21" s="172"/>
      <c r="G21" s="929" t="s">
        <v>135</v>
      </c>
      <c r="H21" s="929"/>
      <c r="I21" s="929"/>
      <c r="J21" s="929" t="str">
        <f>①基本情報!$D$46&amp;"　"&amp;①基本情報!$I$46</f>
        <v>　</v>
      </c>
      <c r="K21" s="929"/>
      <c r="L21" s="929"/>
      <c r="M21" s="929"/>
      <c r="N21" s="929"/>
      <c r="O21" s="929"/>
      <c r="P21" s="929"/>
      <c r="Q21" s="929"/>
      <c r="R21" s="929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2:45" ht="15" customHeight="1">
      <c r="B22" s="172"/>
      <c r="C22" s="172"/>
      <c r="D22" s="172"/>
      <c r="E22" s="172"/>
      <c r="F22" s="172"/>
      <c r="G22" s="929" t="s">
        <v>133</v>
      </c>
      <c r="H22" s="929"/>
      <c r="I22" s="929"/>
      <c r="J22" s="929" t="str">
        <f>"〒"&amp;①基本情報!$Q$46</f>
        <v>〒</v>
      </c>
      <c r="K22" s="929"/>
      <c r="L22" s="929"/>
      <c r="M22" s="929"/>
      <c r="N22" s="929"/>
      <c r="O22" s="929"/>
      <c r="P22" s="929"/>
      <c r="Q22" s="158"/>
      <c r="R22" s="158"/>
      <c r="S22" s="929" t="s">
        <v>139</v>
      </c>
      <c r="T22" s="929"/>
      <c r="U22" s="929"/>
      <c r="V22" s="929">
        <f>①基本情報!$N$48</f>
        <v>0</v>
      </c>
      <c r="W22" s="929"/>
      <c r="X22" s="929"/>
      <c r="Y22" s="929"/>
      <c r="Z22" s="929"/>
      <c r="AA22" s="929"/>
      <c r="AB22" s="929"/>
      <c r="AC22" s="929"/>
      <c r="AD22" s="158"/>
      <c r="AE22" s="158"/>
      <c r="AF22" s="158"/>
      <c r="AG22" s="158"/>
      <c r="AH22" s="158"/>
      <c r="AI22" s="158"/>
      <c r="AJ22" s="193"/>
      <c r="AK22" s="193"/>
      <c r="AL22" s="193"/>
      <c r="AM22" s="193"/>
    </row>
    <row r="23" spans="2:45" ht="15" customHeight="1">
      <c r="B23" s="172"/>
      <c r="C23" s="172"/>
      <c r="D23" s="172"/>
      <c r="E23" s="172"/>
      <c r="F23" s="172"/>
      <c r="G23" s="929">
        <f>①基本情報!$U$46</f>
        <v>0</v>
      </c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29"/>
      <c r="AI23" s="929"/>
      <c r="AJ23" s="929"/>
      <c r="AK23" s="929"/>
      <c r="AL23" s="929"/>
      <c r="AM23" s="158"/>
    </row>
    <row r="24" spans="2:45" ht="15" customHeight="1">
      <c r="B24" s="172"/>
      <c r="C24" s="172"/>
      <c r="D24" s="172"/>
      <c r="E24" s="172"/>
      <c r="F24" s="172"/>
      <c r="G24" s="929" t="s">
        <v>136</v>
      </c>
      <c r="H24" s="929"/>
      <c r="I24" s="929"/>
      <c r="J24" s="929">
        <f>①基本情報!$N$46</f>
        <v>0</v>
      </c>
      <c r="K24" s="929"/>
      <c r="L24" s="929"/>
      <c r="M24" s="929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2:45" ht="15" customHeight="1">
      <c r="B25" s="172"/>
      <c r="C25" s="172"/>
      <c r="D25" s="172"/>
      <c r="E25" s="172"/>
      <c r="F25" s="172"/>
      <c r="G25" s="929" t="s">
        <v>428</v>
      </c>
      <c r="H25" s="929"/>
      <c r="I25" s="929"/>
      <c r="J25" s="929"/>
      <c r="K25" s="929"/>
      <c r="L25" s="929"/>
      <c r="M25" s="929"/>
      <c r="N25" s="929"/>
      <c r="O25" s="929">
        <f>①基本情報!$AB$48</f>
        <v>0</v>
      </c>
      <c r="P25" s="929"/>
      <c r="Q25" s="929"/>
      <c r="R25" s="929"/>
      <c r="S25" s="929"/>
      <c r="T25" s="929"/>
      <c r="U25" s="158"/>
      <c r="V25" s="929" t="s">
        <v>427</v>
      </c>
      <c r="W25" s="929"/>
      <c r="X25" s="929"/>
      <c r="Y25" s="929"/>
      <c r="Z25" s="929"/>
      <c r="AA25" s="929"/>
      <c r="AB25" s="929"/>
      <c r="AC25" s="929"/>
      <c r="AD25" s="929"/>
      <c r="AE25" s="929">
        <f>①基本情報!$AB$50</f>
        <v>0</v>
      </c>
      <c r="AF25" s="929"/>
      <c r="AG25" s="929"/>
      <c r="AH25" s="929"/>
      <c r="AI25" s="929"/>
      <c r="AJ25" s="929"/>
      <c r="AK25" s="929"/>
      <c r="AL25" s="158"/>
      <c r="AM25" s="158"/>
    </row>
    <row r="26" spans="2:45" ht="12" customHeight="1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</row>
    <row r="27" spans="2:45" ht="15" customHeight="1">
      <c r="B27" s="948" t="s">
        <v>138</v>
      </c>
      <c r="C27" s="948"/>
      <c r="D27" s="948"/>
      <c r="E27" s="948"/>
      <c r="F27" s="948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2:45" ht="15" customHeight="1">
      <c r="B28" s="970" t="s">
        <v>91</v>
      </c>
      <c r="C28" s="965"/>
      <c r="D28" s="971"/>
      <c r="E28" s="949" t="s">
        <v>37</v>
      </c>
      <c r="F28" s="949"/>
      <c r="G28" s="949"/>
      <c r="H28" s="949"/>
      <c r="I28" s="949"/>
      <c r="J28" s="949"/>
      <c r="K28" s="949"/>
      <c r="L28" s="949"/>
      <c r="M28" s="949"/>
      <c r="N28" s="949"/>
      <c r="O28" s="950" t="s">
        <v>32</v>
      </c>
      <c r="P28" s="950"/>
      <c r="Q28" s="950" t="s">
        <v>143</v>
      </c>
      <c r="R28" s="950"/>
      <c r="S28" s="951" t="s">
        <v>34</v>
      </c>
      <c r="T28" s="951"/>
      <c r="U28" s="951"/>
      <c r="V28" s="951"/>
      <c r="W28" s="951"/>
      <c r="X28" s="951"/>
      <c r="Y28" s="951"/>
      <c r="Z28" s="951"/>
      <c r="AA28" s="951"/>
      <c r="AB28" s="945" t="s">
        <v>35</v>
      </c>
      <c r="AC28" s="945"/>
      <c r="AD28" s="945"/>
      <c r="AE28" s="945" t="s">
        <v>36</v>
      </c>
      <c r="AF28" s="945"/>
      <c r="AG28" s="945"/>
      <c r="AH28" s="972" t="s">
        <v>257</v>
      </c>
      <c r="AI28" s="972"/>
      <c r="AJ28" s="972"/>
      <c r="AK28" s="973" t="s">
        <v>259</v>
      </c>
      <c r="AL28" s="973"/>
      <c r="AM28" s="973"/>
    </row>
    <row r="29" spans="2:45" ht="15" customHeight="1">
      <c r="B29" s="922"/>
      <c r="C29" s="923"/>
      <c r="D29" s="925"/>
      <c r="E29" s="946" t="s">
        <v>204</v>
      </c>
      <c r="F29" s="946"/>
      <c r="G29" s="946"/>
      <c r="H29" s="946"/>
      <c r="I29" s="946"/>
      <c r="J29" s="946"/>
      <c r="K29" s="946"/>
      <c r="L29" s="946"/>
      <c r="M29" s="946"/>
      <c r="N29" s="946"/>
      <c r="O29" s="950"/>
      <c r="P29" s="950"/>
      <c r="Q29" s="950"/>
      <c r="R29" s="950"/>
      <c r="S29" s="947" t="s">
        <v>419</v>
      </c>
      <c r="T29" s="947"/>
      <c r="U29" s="947"/>
      <c r="V29" s="947"/>
      <c r="W29" s="947"/>
      <c r="X29" s="947"/>
      <c r="Y29" s="947"/>
      <c r="Z29" s="947"/>
      <c r="AA29" s="947"/>
      <c r="AB29" s="945"/>
      <c r="AC29" s="945"/>
      <c r="AD29" s="945"/>
      <c r="AE29" s="945"/>
      <c r="AF29" s="945"/>
      <c r="AG29" s="945"/>
      <c r="AH29" s="972"/>
      <c r="AI29" s="972"/>
      <c r="AJ29" s="972"/>
      <c r="AK29" s="973"/>
      <c r="AL29" s="973"/>
      <c r="AM29" s="973"/>
      <c r="AR29" s="171"/>
    </row>
    <row r="30" spans="2:45" ht="16.899999999999999" customHeight="1">
      <c r="B30" s="970" t="s">
        <v>93</v>
      </c>
      <c r="C30" s="965"/>
      <c r="D30" s="971"/>
      <c r="E30" s="921" t="str">
        <f>IF($AS30=0,"",VLOOKUP($AS30,③女入力!$B$10:$AN$33,11))</f>
        <v/>
      </c>
      <c r="F30" s="920"/>
      <c r="G30" s="920"/>
      <c r="H30" s="920"/>
      <c r="I30" s="920"/>
      <c r="J30" s="920" t="str">
        <f>IF($AS30=0,"",VLOOKUP($AS30,③女入力!$B$10:$AN$33,15))</f>
        <v/>
      </c>
      <c r="K30" s="920"/>
      <c r="L30" s="920"/>
      <c r="M30" s="920"/>
      <c r="N30" s="924"/>
      <c r="O30" s="950" t="str">
        <f>IF($AS30=0,"",VLOOKUP($AS30,③女入力!$B$10:$AN$33,19))</f>
        <v/>
      </c>
      <c r="P30" s="950"/>
      <c r="Q30" s="950" t="str">
        <f>IF($AS30=0,"",VLOOKUP($AS30,③女入力!$B$10:$AN$33,21))</f>
        <v/>
      </c>
      <c r="R30" s="950"/>
      <c r="S30" s="960" t="str">
        <f>IF($AS30=0,"",VLOOKUP($AS30,③女入力!$B$10:$AN$33,23))</f>
        <v/>
      </c>
      <c r="T30" s="960"/>
      <c r="U30" s="960"/>
      <c r="V30" s="960"/>
      <c r="W30" s="960"/>
      <c r="X30" s="960"/>
      <c r="Y30" s="960"/>
      <c r="Z30" s="960"/>
      <c r="AA30" s="960"/>
      <c r="AB30" s="958" t="str">
        <f>IF($AS30=0,"",VLOOKUP($AS30,③女入力!$B$10:$AN$33,34))</f>
        <v/>
      </c>
      <c r="AC30" s="958"/>
      <c r="AD30" s="958"/>
      <c r="AE30" s="958" t="str">
        <f>IF($AS30=0,"",VLOOKUP($AS30,③女入力!$B$10:$AN$33,37))</f>
        <v/>
      </c>
      <c r="AF30" s="958"/>
      <c r="AG30" s="958"/>
      <c r="AH30" s="970" t="str">
        <f>IF($AS30=0,"",VLOOKUP($AS30,③女入力!$B$10:$BN$33,47))</f>
        <v/>
      </c>
      <c r="AI30" s="965"/>
      <c r="AJ30" s="971"/>
      <c r="AK30" s="940">
        <f>'⑥-1全国女選択'!$AI10</f>
        <v>0</v>
      </c>
      <c r="AL30" s="916"/>
      <c r="AM30" s="941"/>
      <c r="AS30" s="945">
        <f>'⑥-1全国女選択'!$AD10</f>
        <v>0</v>
      </c>
    </row>
    <row r="31" spans="2:45" ht="16.899999999999999" customHeight="1">
      <c r="B31" s="922"/>
      <c r="C31" s="923"/>
      <c r="D31" s="925"/>
      <c r="E31" s="922" t="str">
        <f>IF($AS30=0,"",VLOOKUP($AS30,③女入力!$B$10:$AN$33,3))</f>
        <v/>
      </c>
      <c r="F31" s="923"/>
      <c r="G31" s="923"/>
      <c r="H31" s="923"/>
      <c r="I31" s="923"/>
      <c r="J31" s="923" t="str">
        <f>IF($AS30=0,"",VLOOKUP($AS30,③女入力!$B$10:$AN$33,7))</f>
        <v/>
      </c>
      <c r="K31" s="923"/>
      <c r="L31" s="923"/>
      <c r="M31" s="923"/>
      <c r="N31" s="925"/>
      <c r="O31" s="950"/>
      <c r="P31" s="950"/>
      <c r="Q31" s="950"/>
      <c r="R31" s="950"/>
      <c r="S31" s="959" t="str">
        <f>IF($AS30=0,"",VLOOKUP($AS30,③女入力!$B$10:$AN$33,29))</f>
        <v/>
      </c>
      <c r="T31" s="959"/>
      <c r="U31" s="959"/>
      <c r="V31" s="959"/>
      <c r="W31" s="959"/>
      <c r="X31" s="959"/>
      <c r="Y31" s="959"/>
      <c r="Z31" s="959"/>
      <c r="AA31" s="959"/>
      <c r="AB31" s="958"/>
      <c r="AC31" s="958"/>
      <c r="AD31" s="958"/>
      <c r="AE31" s="958"/>
      <c r="AF31" s="958"/>
      <c r="AG31" s="958"/>
      <c r="AH31" s="922"/>
      <c r="AI31" s="923"/>
      <c r="AJ31" s="925"/>
      <c r="AK31" s="942"/>
      <c r="AL31" s="943"/>
      <c r="AM31" s="944"/>
      <c r="AS31" s="945"/>
    </row>
    <row r="32" spans="2:45" ht="16.899999999999999" customHeight="1">
      <c r="B32" s="970" t="s">
        <v>229</v>
      </c>
      <c r="C32" s="965"/>
      <c r="D32" s="971"/>
      <c r="E32" s="921" t="str">
        <f>IF($AS32=0,"",VLOOKUP($AS32,③女入力!$B$10:$AN$33,11))</f>
        <v/>
      </c>
      <c r="F32" s="920"/>
      <c r="G32" s="920"/>
      <c r="H32" s="920"/>
      <c r="I32" s="920"/>
      <c r="J32" s="920" t="str">
        <f>IF($AS32=0,"",VLOOKUP($AS32,③女入力!$B$10:$AN$33,15))</f>
        <v/>
      </c>
      <c r="K32" s="920"/>
      <c r="L32" s="920"/>
      <c r="M32" s="920"/>
      <c r="N32" s="924"/>
      <c r="O32" s="950" t="str">
        <f>IF($AS32=0,"",VLOOKUP($AS32,③女入力!$B$10:$AN$33,19))</f>
        <v/>
      </c>
      <c r="P32" s="950"/>
      <c r="Q32" s="950" t="str">
        <f>IF($AS32=0,"",VLOOKUP($AS32,③女入力!$B$10:$AN$33,21))</f>
        <v/>
      </c>
      <c r="R32" s="950"/>
      <c r="S32" s="960" t="str">
        <f>IF($AS32=0,"",VLOOKUP($AS32,③女入力!$B$10:$AN$33,23))</f>
        <v/>
      </c>
      <c r="T32" s="960"/>
      <c r="U32" s="960"/>
      <c r="V32" s="960"/>
      <c r="W32" s="960"/>
      <c r="X32" s="960"/>
      <c r="Y32" s="960"/>
      <c r="Z32" s="960"/>
      <c r="AA32" s="960"/>
      <c r="AB32" s="958" t="str">
        <f>IF($AS32=0,"",VLOOKUP($AS32,③女入力!$B$10:$AN$33,34))</f>
        <v/>
      </c>
      <c r="AC32" s="958"/>
      <c r="AD32" s="958"/>
      <c r="AE32" s="958" t="str">
        <f>IF($AS32=0,"",VLOOKUP($AS32,③女入力!$B$10:$AN$33,37))</f>
        <v/>
      </c>
      <c r="AF32" s="958"/>
      <c r="AG32" s="958"/>
      <c r="AH32" s="970" t="str">
        <f>IF($AS32=0,"",VLOOKUP($AS32,③女入力!$B$10:$BN$33,47))</f>
        <v/>
      </c>
      <c r="AI32" s="965"/>
      <c r="AJ32" s="971"/>
      <c r="AK32" s="940">
        <f>'⑥-1全国女選択'!$AI11</f>
        <v>0</v>
      </c>
      <c r="AL32" s="916"/>
      <c r="AM32" s="941"/>
      <c r="AS32" s="945">
        <f>'⑥-1全国女選択'!$AD11</f>
        <v>0</v>
      </c>
    </row>
    <row r="33" spans="2:45" ht="16.899999999999999" customHeight="1">
      <c r="B33" s="922"/>
      <c r="C33" s="923"/>
      <c r="D33" s="925"/>
      <c r="E33" s="922" t="str">
        <f>IF($AS32=0,"",VLOOKUP($AS32,③女入力!$B$10:$AN$33,3))</f>
        <v/>
      </c>
      <c r="F33" s="923"/>
      <c r="G33" s="923"/>
      <c r="H33" s="923"/>
      <c r="I33" s="923"/>
      <c r="J33" s="923" t="str">
        <f>IF($AS32=0,"",VLOOKUP($AS32,③女入力!$B$10:$AN$33,7))</f>
        <v/>
      </c>
      <c r="K33" s="923"/>
      <c r="L33" s="923"/>
      <c r="M33" s="923"/>
      <c r="N33" s="925"/>
      <c r="O33" s="950"/>
      <c r="P33" s="950"/>
      <c r="Q33" s="950"/>
      <c r="R33" s="950"/>
      <c r="S33" s="959" t="str">
        <f>IF($AS32=0,"",VLOOKUP($AS32,③女入力!$B$10:$AN$33,29))</f>
        <v/>
      </c>
      <c r="T33" s="959"/>
      <c r="U33" s="959"/>
      <c r="V33" s="959"/>
      <c r="W33" s="959"/>
      <c r="X33" s="959"/>
      <c r="Y33" s="959"/>
      <c r="Z33" s="959"/>
      <c r="AA33" s="959"/>
      <c r="AB33" s="958"/>
      <c r="AC33" s="958"/>
      <c r="AD33" s="958"/>
      <c r="AE33" s="958"/>
      <c r="AF33" s="958"/>
      <c r="AG33" s="958"/>
      <c r="AH33" s="922"/>
      <c r="AI33" s="923"/>
      <c r="AJ33" s="925"/>
      <c r="AK33" s="942"/>
      <c r="AL33" s="943"/>
      <c r="AM33" s="944"/>
      <c r="AS33" s="945"/>
    </row>
    <row r="34" spans="2:45" ht="16.899999999999999" customHeight="1">
      <c r="B34" s="970" t="s">
        <v>62</v>
      </c>
      <c r="C34" s="965"/>
      <c r="D34" s="971"/>
      <c r="E34" s="921" t="str">
        <f>IF($AS34=0,"",VLOOKUP($AS34,③女入力!$B$10:$AN$33,11))</f>
        <v/>
      </c>
      <c r="F34" s="920"/>
      <c r="G34" s="920"/>
      <c r="H34" s="920"/>
      <c r="I34" s="920"/>
      <c r="J34" s="920" t="str">
        <f>IF($AS34=0,"",VLOOKUP($AS34,③女入力!$B$10:$AN$33,15))</f>
        <v/>
      </c>
      <c r="K34" s="920"/>
      <c r="L34" s="920"/>
      <c r="M34" s="920"/>
      <c r="N34" s="924"/>
      <c r="O34" s="950" t="str">
        <f>IF($AS34=0,"",VLOOKUP($AS34,③女入力!$B$10:$AN$33,19))</f>
        <v/>
      </c>
      <c r="P34" s="950"/>
      <c r="Q34" s="950" t="str">
        <f>IF($AS34=0,"",VLOOKUP($AS34,③女入力!$B$10:$AN$33,21))</f>
        <v/>
      </c>
      <c r="R34" s="950"/>
      <c r="S34" s="960" t="str">
        <f>IF($AS34=0,"",VLOOKUP($AS34,③女入力!$B$10:$AN$33,23))</f>
        <v/>
      </c>
      <c r="T34" s="960"/>
      <c r="U34" s="960"/>
      <c r="V34" s="960"/>
      <c r="W34" s="960"/>
      <c r="X34" s="960"/>
      <c r="Y34" s="960"/>
      <c r="Z34" s="960"/>
      <c r="AA34" s="960"/>
      <c r="AB34" s="958" t="str">
        <f>IF($AS34=0,"",VLOOKUP($AS34,③女入力!$B$10:$AN$33,34))</f>
        <v/>
      </c>
      <c r="AC34" s="958"/>
      <c r="AD34" s="958"/>
      <c r="AE34" s="958" t="str">
        <f>IF($AS34=0,"",VLOOKUP($AS34,③女入力!$B$10:$AN$33,37))</f>
        <v/>
      </c>
      <c r="AF34" s="958"/>
      <c r="AG34" s="958"/>
      <c r="AH34" s="970" t="str">
        <f>IF($AS34=0,"",VLOOKUP($AS34,③女入力!$B$10:$BN$33,47))</f>
        <v/>
      </c>
      <c r="AI34" s="965"/>
      <c r="AJ34" s="971"/>
      <c r="AK34" s="940">
        <f>'⑥-1全国女選択'!$AI12</f>
        <v>0</v>
      </c>
      <c r="AL34" s="916"/>
      <c r="AM34" s="941"/>
      <c r="AS34" s="945">
        <f>'⑥-1全国女選択'!$AD12</f>
        <v>0</v>
      </c>
    </row>
    <row r="35" spans="2:45" ht="16.899999999999999" customHeight="1">
      <c r="B35" s="922"/>
      <c r="C35" s="923"/>
      <c r="D35" s="925"/>
      <c r="E35" s="922" t="str">
        <f>IF($AS34=0,"",VLOOKUP($AS34,③女入力!$B$10:$AN$33,3))</f>
        <v/>
      </c>
      <c r="F35" s="923"/>
      <c r="G35" s="923"/>
      <c r="H35" s="923"/>
      <c r="I35" s="923"/>
      <c r="J35" s="923" t="str">
        <f>IF($AS34=0,"",VLOOKUP($AS34,③女入力!$B$10:$AN$33,7))</f>
        <v/>
      </c>
      <c r="K35" s="923"/>
      <c r="L35" s="923"/>
      <c r="M35" s="923"/>
      <c r="N35" s="925"/>
      <c r="O35" s="950"/>
      <c r="P35" s="950"/>
      <c r="Q35" s="950"/>
      <c r="R35" s="950"/>
      <c r="S35" s="959" t="str">
        <f>IF($AS34=0,"",VLOOKUP($AS34,③女入力!$B$10:$AN$33,29))</f>
        <v/>
      </c>
      <c r="T35" s="959"/>
      <c r="U35" s="959"/>
      <c r="V35" s="959"/>
      <c r="W35" s="959"/>
      <c r="X35" s="959"/>
      <c r="Y35" s="959"/>
      <c r="Z35" s="959"/>
      <c r="AA35" s="959"/>
      <c r="AB35" s="958"/>
      <c r="AC35" s="958"/>
      <c r="AD35" s="958"/>
      <c r="AE35" s="958"/>
      <c r="AF35" s="958"/>
      <c r="AG35" s="958"/>
      <c r="AH35" s="922"/>
      <c r="AI35" s="923"/>
      <c r="AJ35" s="925"/>
      <c r="AK35" s="942"/>
      <c r="AL35" s="943"/>
      <c r="AM35" s="944"/>
      <c r="AS35" s="945"/>
    </row>
    <row r="36" spans="2:45" ht="16.899999999999999" customHeight="1">
      <c r="B36" s="970" t="s">
        <v>230</v>
      </c>
      <c r="C36" s="965"/>
      <c r="D36" s="971"/>
      <c r="E36" s="921" t="str">
        <f>IF($AS36=0,"",VLOOKUP($AS36,③女入力!$B$10:$AN$33,11))</f>
        <v/>
      </c>
      <c r="F36" s="920"/>
      <c r="G36" s="920"/>
      <c r="H36" s="920"/>
      <c r="I36" s="920"/>
      <c r="J36" s="920" t="str">
        <f>IF($AS36=0,"",VLOOKUP($AS36,③女入力!$B$10:$AN$33,15))</f>
        <v/>
      </c>
      <c r="K36" s="920"/>
      <c r="L36" s="920"/>
      <c r="M36" s="920"/>
      <c r="N36" s="924"/>
      <c r="O36" s="950" t="str">
        <f>IF($AS36=0,"",VLOOKUP($AS36,③女入力!$B$10:$AN$33,19))</f>
        <v/>
      </c>
      <c r="P36" s="950"/>
      <c r="Q36" s="950" t="str">
        <f>IF($AS36=0,"",VLOOKUP($AS36,③女入力!$B$10:$AN$33,21))</f>
        <v/>
      </c>
      <c r="R36" s="950"/>
      <c r="S36" s="960" t="str">
        <f>IF($AS36=0,"",VLOOKUP($AS36,③女入力!$B$10:$AN$33,23))</f>
        <v/>
      </c>
      <c r="T36" s="960"/>
      <c r="U36" s="960"/>
      <c r="V36" s="960"/>
      <c r="W36" s="960"/>
      <c r="X36" s="960"/>
      <c r="Y36" s="960"/>
      <c r="Z36" s="960"/>
      <c r="AA36" s="960"/>
      <c r="AB36" s="958" t="str">
        <f>IF($AS36=0,"",VLOOKUP($AS36,③女入力!$B$10:$AN$33,34))</f>
        <v/>
      </c>
      <c r="AC36" s="958"/>
      <c r="AD36" s="958"/>
      <c r="AE36" s="958" t="str">
        <f>IF($AS36=0,"",VLOOKUP($AS36,③女入力!$B$10:$AN$33,37))</f>
        <v/>
      </c>
      <c r="AF36" s="958"/>
      <c r="AG36" s="958"/>
      <c r="AH36" s="970" t="str">
        <f>IF($AS36=0,"",VLOOKUP($AS36,③女入力!$B$10:$BN$33,47))</f>
        <v/>
      </c>
      <c r="AI36" s="965"/>
      <c r="AJ36" s="971"/>
      <c r="AK36" s="940">
        <f>'⑥-1全国女選択'!$AI13</f>
        <v>0</v>
      </c>
      <c r="AL36" s="916"/>
      <c r="AM36" s="941"/>
      <c r="AS36" s="945">
        <f>'⑥-1全国女選択'!$AD13</f>
        <v>0</v>
      </c>
    </row>
    <row r="37" spans="2:45" ht="16.899999999999999" customHeight="1">
      <c r="B37" s="922"/>
      <c r="C37" s="923"/>
      <c r="D37" s="925"/>
      <c r="E37" s="922" t="str">
        <f>IF($AS36=0,"",VLOOKUP($AS36,③女入力!$B$10:$AN$33,3))</f>
        <v/>
      </c>
      <c r="F37" s="923"/>
      <c r="G37" s="923"/>
      <c r="H37" s="923"/>
      <c r="I37" s="923"/>
      <c r="J37" s="923" t="str">
        <f>IF($AS36=0,"",VLOOKUP($AS36,③女入力!$B$10:$AN$33,7))</f>
        <v/>
      </c>
      <c r="K37" s="923"/>
      <c r="L37" s="923"/>
      <c r="M37" s="923"/>
      <c r="N37" s="925"/>
      <c r="O37" s="950"/>
      <c r="P37" s="950"/>
      <c r="Q37" s="950"/>
      <c r="R37" s="950"/>
      <c r="S37" s="959" t="str">
        <f>IF($AS36=0,"",VLOOKUP($AS36,③女入力!$B$10:$AN$33,29))</f>
        <v/>
      </c>
      <c r="T37" s="959"/>
      <c r="U37" s="959"/>
      <c r="V37" s="959"/>
      <c r="W37" s="959"/>
      <c r="X37" s="959"/>
      <c r="Y37" s="959"/>
      <c r="Z37" s="959"/>
      <c r="AA37" s="959"/>
      <c r="AB37" s="958"/>
      <c r="AC37" s="958"/>
      <c r="AD37" s="958"/>
      <c r="AE37" s="958"/>
      <c r="AF37" s="958"/>
      <c r="AG37" s="958"/>
      <c r="AH37" s="922"/>
      <c r="AI37" s="923"/>
      <c r="AJ37" s="925"/>
      <c r="AK37" s="942"/>
      <c r="AL37" s="943"/>
      <c r="AM37" s="944"/>
      <c r="AS37" s="945"/>
    </row>
    <row r="38" spans="2:45" ht="16.899999999999999" customHeight="1">
      <c r="B38" s="970" t="s">
        <v>231</v>
      </c>
      <c r="C38" s="965"/>
      <c r="D38" s="971"/>
      <c r="E38" s="921" t="str">
        <f>IF($AS38=0,"",VLOOKUP($AS38,③女入力!$B$10:$AN$33,11))</f>
        <v/>
      </c>
      <c r="F38" s="920"/>
      <c r="G38" s="920"/>
      <c r="H38" s="920"/>
      <c r="I38" s="920"/>
      <c r="J38" s="920" t="str">
        <f>IF($AS38=0,"",VLOOKUP($AS38,③女入力!$B$10:$AN$33,15))</f>
        <v/>
      </c>
      <c r="K38" s="920"/>
      <c r="L38" s="920"/>
      <c r="M38" s="920"/>
      <c r="N38" s="924"/>
      <c r="O38" s="950" t="str">
        <f>IF($AS38=0,"",VLOOKUP($AS38,③女入力!$B$10:$AN$33,19))</f>
        <v/>
      </c>
      <c r="P38" s="950"/>
      <c r="Q38" s="950" t="str">
        <f>IF($AS38=0,"",VLOOKUP($AS38,③女入力!$B$10:$AN$33,21))</f>
        <v/>
      </c>
      <c r="R38" s="950"/>
      <c r="S38" s="960" t="str">
        <f>IF($AS38=0,"",VLOOKUP($AS38,③女入力!$B$10:$AN$33,23))</f>
        <v/>
      </c>
      <c r="T38" s="960"/>
      <c r="U38" s="960"/>
      <c r="V38" s="960"/>
      <c r="W38" s="960"/>
      <c r="X38" s="960"/>
      <c r="Y38" s="960"/>
      <c r="Z38" s="960"/>
      <c r="AA38" s="960"/>
      <c r="AB38" s="958" t="str">
        <f>IF($AS38=0,"",VLOOKUP($AS38,③女入力!$B$10:$AN$33,34))</f>
        <v/>
      </c>
      <c r="AC38" s="958"/>
      <c r="AD38" s="958"/>
      <c r="AE38" s="958" t="str">
        <f>IF($AS38=0,"",VLOOKUP($AS38,③女入力!$B$10:$AN$33,37))</f>
        <v/>
      </c>
      <c r="AF38" s="958"/>
      <c r="AG38" s="958"/>
      <c r="AH38" s="970" t="str">
        <f>IF($AS38=0,"",VLOOKUP($AS38,③女入力!$B$10:$BN$33,47))</f>
        <v/>
      </c>
      <c r="AI38" s="965"/>
      <c r="AJ38" s="971"/>
      <c r="AK38" s="940">
        <f>'⑥-1全国女選択'!$AI14</f>
        <v>0</v>
      </c>
      <c r="AL38" s="916"/>
      <c r="AM38" s="941"/>
      <c r="AS38" s="945">
        <f>'⑥-1全国女選択'!$AD14</f>
        <v>0</v>
      </c>
    </row>
    <row r="39" spans="2:45" ht="16.899999999999999" customHeight="1">
      <c r="B39" s="922"/>
      <c r="C39" s="923"/>
      <c r="D39" s="925"/>
      <c r="E39" s="922" t="str">
        <f>IF($AS38=0,"",VLOOKUP($AS38,③女入力!$B$10:$AN$33,3))</f>
        <v/>
      </c>
      <c r="F39" s="923"/>
      <c r="G39" s="923"/>
      <c r="H39" s="923"/>
      <c r="I39" s="923"/>
      <c r="J39" s="923" t="str">
        <f>IF($AS38=0,"",VLOOKUP($AS38,③女入力!$B$10:$AN$33,7))</f>
        <v/>
      </c>
      <c r="K39" s="923"/>
      <c r="L39" s="923"/>
      <c r="M39" s="923"/>
      <c r="N39" s="925"/>
      <c r="O39" s="950"/>
      <c r="P39" s="950"/>
      <c r="Q39" s="950"/>
      <c r="R39" s="950"/>
      <c r="S39" s="959" t="str">
        <f>IF($AS38=0,"",VLOOKUP($AS38,③女入力!$B$10:$AN$33,29))</f>
        <v/>
      </c>
      <c r="T39" s="959"/>
      <c r="U39" s="959"/>
      <c r="V39" s="959"/>
      <c r="W39" s="959"/>
      <c r="X39" s="959"/>
      <c r="Y39" s="959"/>
      <c r="Z39" s="959"/>
      <c r="AA39" s="959"/>
      <c r="AB39" s="958"/>
      <c r="AC39" s="958"/>
      <c r="AD39" s="958"/>
      <c r="AE39" s="958"/>
      <c r="AF39" s="958"/>
      <c r="AG39" s="958"/>
      <c r="AH39" s="922"/>
      <c r="AI39" s="923"/>
      <c r="AJ39" s="925"/>
      <c r="AK39" s="942"/>
      <c r="AL39" s="943"/>
      <c r="AM39" s="944"/>
      <c r="AS39" s="945"/>
    </row>
    <row r="40" spans="2:45" ht="16.899999999999999" customHeight="1">
      <c r="B40" s="970" t="s">
        <v>232</v>
      </c>
      <c r="C40" s="965"/>
      <c r="D40" s="971"/>
      <c r="E40" s="921" t="str">
        <f>IF($AS40=0,"",VLOOKUP($AS40,③女入力!$B$10:$AN$33,11))</f>
        <v/>
      </c>
      <c r="F40" s="920"/>
      <c r="G40" s="920"/>
      <c r="H40" s="920"/>
      <c r="I40" s="920"/>
      <c r="J40" s="920" t="str">
        <f>IF($AS40=0,"",VLOOKUP($AS40,③女入力!$B$10:$AN$33,15))</f>
        <v/>
      </c>
      <c r="K40" s="920"/>
      <c r="L40" s="920"/>
      <c r="M40" s="920"/>
      <c r="N40" s="924"/>
      <c r="O40" s="950" t="str">
        <f>IF($AS40=0,"",VLOOKUP($AS40,③女入力!$B$10:$AN$33,19))</f>
        <v/>
      </c>
      <c r="P40" s="950"/>
      <c r="Q40" s="950" t="str">
        <f>IF($AS40=0,"",VLOOKUP($AS40,③女入力!$B$10:$AN$33,21))</f>
        <v/>
      </c>
      <c r="R40" s="950"/>
      <c r="S40" s="960" t="str">
        <f>IF($AS40=0,"",VLOOKUP($AS40,③女入力!$B$10:$AN$33,23))</f>
        <v/>
      </c>
      <c r="T40" s="960"/>
      <c r="U40" s="960"/>
      <c r="V40" s="960"/>
      <c r="W40" s="960"/>
      <c r="X40" s="960"/>
      <c r="Y40" s="960"/>
      <c r="Z40" s="960"/>
      <c r="AA40" s="960"/>
      <c r="AB40" s="958" t="str">
        <f>IF($AS40=0,"",VLOOKUP($AS40,③女入力!$B$10:$AN$33,34))</f>
        <v/>
      </c>
      <c r="AC40" s="958"/>
      <c r="AD40" s="958"/>
      <c r="AE40" s="958" t="str">
        <f>IF($AS40=0,"",VLOOKUP($AS40,③女入力!$B$10:$AN$33,37))</f>
        <v/>
      </c>
      <c r="AF40" s="958"/>
      <c r="AG40" s="958"/>
      <c r="AH40" s="970" t="str">
        <f>IF($AS40=0,"",VLOOKUP($AS40,③女入力!$B$10:$BN$33,47))</f>
        <v/>
      </c>
      <c r="AI40" s="965"/>
      <c r="AJ40" s="971"/>
      <c r="AK40" s="940">
        <f>'⑥-1全国女選択'!$AI15</f>
        <v>0</v>
      </c>
      <c r="AL40" s="916"/>
      <c r="AM40" s="941"/>
      <c r="AS40" s="945">
        <f>'⑥-1全国女選択'!$AD15</f>
        <v>0</v>
      </c>
    </row>
    <row r="41" spans="2:45" ht="16.899999999999999" customHeight="1">
      <c r="B41" s="922"/>
      <c r="C41" s="923"/>
      <c r="D41" s="925"/>
      <c r="E41" s="922" t="str">
        <f>IF($AS40=0,"",VLOOKUP($AS40,③女入力!$B$10:$AN$33,3))</f>
        <v/>
      </c>
      <c r="F41" s="923"/>
      <c r="G41" s="923"/>
      <c r="H41" s="923"/>
      <c r="I41" s="923"/>
      <c r="J41" s="923" t="str">
        <f>IF($AS40=0,"",VLOOKUP($AS40,③女入力!$B$10:$AN$33,7))</f>
        <v/>
      </c>
      <c r="K41" s="923"/>
      <c r="L41" s="923"/>
      <c r="M41" s="923"/>
      <c r="N41" s="925"/>
      <c r="O41" s="950"/>
      <c r="P41" s="950"/>
      <c r="Q41" s="950"/>
      <c r="R41" s="950"/>
      <c r="S41" s="959" t="str">
        <f>IF($AS40=0,"",VLOOKUP($AS40,③女入力!$B$10:$AN$33,29))</f>
        <v/>
      </c>
      <c r="T41" s="959"/>
      <c r="U41" s="959"/>
      <c r="V41" s="959"/>
      <c r="W41" s="959"/>
      <c r="X41" s="959"/>
      <c r="Y41" s="959"/>
      <c r="Z41" s="959"/>
      <c r="AA41" s="959"/>
      <c r="AB41" s="958"/>
      <c r="AC41" s="958"/>
      <c r="AD41" s="958"/>
      <c r="AE41" s="958"/>
      <c r="AF41" s="958"/>
      <c r="AG41" s="958"/>
      <c r="AH41" s="922"/>
      <c r="AI41" s="923"/>
      <c r="AJ41" s="925"/>
      <c r="AK41" s="942"/>
      <c r="AL41" s="943"/>
      <c r="AM41" s="944"/>
      <c r="AS41" s="945"/>
    </row>
    <row r="42" spans="2:45" ht="16.899999999999999" customHeight="1">
      <c r="B42" s="970" t="s">
        <v>233</v>
      </c>
      <c r="C42" s="965"/>
      <c r="D42" s="971"/>
      <c r="E42" s="921" t="str">
        <f>IF($AS42=0,"",VLOOKUP($AS42,③女入力!$B$10:$AN$33,11))</f>
        <v/>
      </c>
      <c r="F42" s="920"/>
      <c r="G42" s="920"/>
      <c r="H42" s="920"/>
      <c r="I42" s="920"/>
      <c r="J42" s="920" t="str">
        <f>IF($AS42=0,"",VLOOKUP($AS42,③女入力!$B$10:$AN$33,15))</f>
        <v/>
      </c>
      <c r="K42" s="920"/>
      <c r="L42" s="920"/>
      <c r="M42" s="920"/>
      <c r="N42" s="924"/>
      <c r="O42" s="950" t="str">
        <f>IF($AS42=0,"",VLOOKUP($AS42,③女入力!$B$10:$AN$33,19))</f>
        <v/>
      </c>
      <c r="P42" s="950"/>
      <c r="Q42" s="950" t="str">
        <f>IF($AS42=0,"",VLOOKUP($AS42,③女入力!$B$10:$AN$33,21))</f>
        <v/>
      </c>
      <c r="R42" s="950"/>
      <c r="S42" s="960" t="str">
        <f>IF($AS42=0,"",VLOOKUP($AS42,③女入力!$B$10:$AN$33,23))</f>
        <v/>
      </c>
      <c r="T42" s="960"/>
      <c r="U42" s="960"/>
      <c r="V42" s="960"/>
      <c r="W42" s="960"/>
      <c r="X42" s="960"/>
      <c r="Y42" s="960"/>
      <c r="Z42" s="960"/>
      <c r="AA42" s="960"/>
      <c r="AB42" s="958" t="str">
        <f>IF($AS42=0,"",VLOOKUP($AS42,③女入力!$B$10:$AN$33,34))</f>
        <v/>
      </c>
      <c r="AC42" s="958"/>
      <c r="AD42" s="958"/>
      <c r="AE42" s="958" t="str">
        <f>IF($AS42=0,"",VLOOKUP($AS42,③女入力!$B$10:$AN$33,37))</f>
        <v/>
      </c>
      <c r="AF42" s="958"/>
      <c r="AG42" s="958"/>
      <c r="AH42" s="970" t="str">
        <f>IF($AS42=0,"",VLOOKUP($AS42,③女入力!$B$10:$BN$33,47))</f>
        <v/>
      </c>
      <c r="AI42" s="965"/>
      <c r="AJ42" s="971"/>
      <c r="AK42" s="940">
        <f>'⑥-1全国女選択'!$AI16</f>
        <v>0</v>
      </c>
      <c r="AL42" s="916"/>
      <c r="AM42" s="941"/>
      <c r="AS42" s="945">
        <f>'⑥-1全国女選択'!$AD16</f>
        <v>0</v>
      </c>
    </row>
    <row r="43" spans="2:45" ht="16.899999999999999" customHeight="1">
      <c r="B43" s="922"/>
      <c r="C43" s="923"/>
      <c r="D43" s="925"/>
      <c r="E43" s="922" t="str">
        <f>IF($AS42=0,"",VLOOKUP($AS42,③女入力!$B$10:$AN$33,3))</f>
        <v/>
      </c>
      <c r="F43" s="923"/>
      <c r="G43" s="923"/>
      <c r="H43" s="923"/>
      <c r="I43" s="923"/>
      <c r="J43" s="923" t="str">
        <f>IF($AS42=0,"",VLOOKUP($AS42,③女入力!$B$10:$AN$33,7))</f>
        <v/>
      </c>
      <c r="K43" s="923"/>
      <c r="L43" s="923"/>
      <c r="M43" s="923"/>
      <c r="N43" s="925"/>
      <c r="O43" s="950"/>
      <c r="P43" s="950"/>
      <c r="Q43" s="950"/>
      <c r="R43" s="950"/>
      <c r="S43" s="959" t="str">
        <f>IF($AS42=0,"",VLOOKUP($AS42,③女入力!$B$10:$AN$33,29))</f>
        <v/>
      </c>
      <c r="T43" s="959"/>
      <c r="U43" s="959"/>
      <c r="V43" s="959"/>
      <c r="W43" s="959"/>
      <c r="X43" s="959"/>
      <c r="Y43" s="959"/>
      <c r="Z43" s="959"/>
      <c r="AA43" s="959"/>
      <c r="AB43" s="958"/>
      <c r="AC43" s="958"/>
      <c r="AD43" s="958"/>
      <c r="AE43" s="958"/>
      <c r="AF43" s="958"/>
      <c r="AG43" s="958"/>
      <c r="AH43" s="922"/>
      <c r="AI43" s="923"/>
      <c r="AJ43" s="925"/>
      <c r="AK43" s="942"/>
      <c r="AL43" s="943"/>
      <c r="AM43" s="944"/>
      <c r="AS43" s="945"/>
    </row>
    <row r="44" spans="2:45" ht="16.899999999999999" customHeight="1">
      <c r="B44" s="970" t="s">
        <v>234</v>
      </c>
      <c r="C44" s="965"/>
      <c r="D44" s="971"/>
      <c r="E44" s="921" t="str">
        <f>IF($AS44=0,"",VLOOKUP($AS44,③女入力!$B$10:$AN$33,11))</f>
        <v/>
      </c>
      <c r="F44" s="920"/>
      <c r="G44" s="920"/>
      <c r="H44" s="920"/>
      <c r="I44" s="920"/>
      <c r="J44" s="920" t="str">
        <f>IF($AS44=0,"",VLOOKUP($AS44,③女入力!$B$10:$AN$33,15))</f>
        <v/>
      </c>
      <c r="K44" s="920"/>
      <c r="L44" s="920"/>
      <c r="M44" s="920"/>
      <c r="N44" s="924"/>
      <c r="O44" s="950" t="str">
        <f>IF($AS44=0,"",VLOOKUP($AS44,③女入力!$B$10:$AN$33,19))</f>
        <v/>
      </c>
      <c r="P44" s="950"/>
      <c r="Q44" s="950" t="str">
        <f>IF($AS44=0,"",VLOOKUP($AS44,③女入力!$B$10:$AN$33,21))</f>
        <v/>
      </c>
      <c r="R44" s="950"/>
      <c r="S44" s="960" t="str">
        <f>IF($AS44=0,"",VLOOKUP($AS44,③女入力!$B$10:$AN$33,23))</f>
        <v/>
      </c>
      <c r="T44" s="960"/>
      <c r="U44" s="960"/>
      <c r="V44" s="960"/>
      <c r="W44" s="960"/>
      <c r="X44" s="960"/>
      <c r="Y44" s="960"/>
      <c r="Z44" s="960"/>
      <c r="AA44" s="960"/>
      <c r="AB44" s="958" t="str">
        <f>IF($AS44=0,"",VLOOKUP($AS44,③女入力!$B$10:$AN$33,34))</f>
        <v/>
      </c>
      <c r="AC44" s="958"/>
      <c r="AD44" s="958"/>
      <c r="AE44" s="958" t="str">
        <f>IF($AS44=0,"",VLOOKUP($AS44,③女入力!$B$10:$AN$33,37))</f>
        <v/>
      </c>
      <c r="AF44" s="958"/>
      <c r="AG44" s="958"/>
      <c r="AH44" s="970" t="str">
        <f>IF($AS44=0,"",VLOOKUP($AS44,③女入力!$B$10:$BN$33,47))</f>
        <v/>
      </c>
      <c r="AI44" s="965"/>
      <c r="AJ44" s="971"/>
      <c r="AK44" s="940">
        <f>'⑥-1全国女選択'!$AI17</f>
        <v>0</v>
      </c>
      <c r="AL44" s="916"/>
      <c r="AM44" s="941"/>
      <c r="AS44" s="945">
        <f>'⑥-1全国女選択'!$AD17</f>
        <v>0</v>
      </c>
    </row>
    <row r="45" spans="2:45" ht="16.899999999999999" customHeight="1">
      <c r="B45" s="922"/>
      <c r="C45" s="923"/>
      <c r="D45" s="925"/>
      <c r="E45" s="922" t="str">
        <f>IF($AS44=0,"",VLOOKUP($AS44,③女入力!$B$10:$AN$33,3))</f>
        <v/>
      </c>
      <c r="F45" s="923"/>
      <c r="G45" s="923"/>
      <c r="H45" s="923"/>
      <c r="I45" s="923"/>
      <c r="J45" s="923" t="str">
        <f>IF($AS44=0,"",VLOOKUP($AS44,③女入力!$B$10:$AN$33,7))</f>
        <v/>
      </c>
      <c r="K45" s="923"/>
      <c r="L45" s="923"/>
      <c r="M45" s="923"/>
      <c r="N45" s="925"/>
      <c r="O45" s="950"/>
      <c r="P45" s="950"/>
      <c r="Q45" s="950"/>
      <c r="R45" s="950"/>
      <c r="S45" s="959" t="str">
        <f>IF($AS44=0,"",VLOOKUP($AS44,③女入力!$B$10:$AN$33,29))</f>
        <v/>
      </c>
      <c r="T45" s="959"/>
      <c r="U45" s="959"/>
      <c r="V45" s="959"/>
      <c r="W45" s="959"/>
      <c r="X45" s="959"/>
      <c r="Y45" s="959"/>
      <c r="Z45" s="959"/>
      <c r="AA45" s="959"/>
      <c r="AB45" s="958"/>
      <c r="AC45" s="958"/>
      <c r="AD45" s="958"/>
      <c r="AE45" s="958"/>
      <c r="AF45" s="958"/>
      <c r="AG45" s="958"/>
      <c r="AH45" s="922"/>
      <c r="AI45" s="923"/>
      <c r="AJ45" s="925"/>
      <c r="AK45" s="942"/>
      <c r="AL45" s="943"/>
      <c r="AM45" s="944"/>
      <c r="AS45" s="945"/>
    </row>
    <row r="46" spans="2:45" ht="12" customHeight="1"/>
    <row r="47" spans="2:45" ht="15" customHeight="1">
      <c r="B47" s="967" t="s">
        <v>145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</row>
    <row r="48" spans="2:45" ht="15" customHeight="1">
      <c r="B48" s="967"/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</row>
    <row r="49" spans="2:38" ht="15" customHeight="1"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  <c r="AH49" s="967"/>
      <c r="AI49" s="967"/>
      <c r="AJ49" s="967"/>
      <c r="AK49" s="967"/>
      <c r="AL49" s="967"/>
    </row>
    <row r="50" spans="2:38" ht="15" customHeight="1">
      <c r="D50" s="54"/>
      <c r="E50" s="968" t="str">
        <f>⑦日付!$Q$6</f>
        <v>令和年月日</v>
      </c>
      <c r="F50" s="968"/>
      <c r="G50" s="968"/>
      <c r="H50" s="968"/>
      <c r="I50" s="968"/>
      <c r="J50" s="968"/>
      <c r="K50" s="968"/>
      <c r="L50" s="968"/>
      <c r="M50" s="968"/>
      <c r="N50" s="968"/>
      <c r="O50" s="968"/>
      <c r="P50" s="968"/>
      <c r="Q50" s="54"/>
      <c r="R50" s="54"/>
    </row>
    <row r="51" spans="2:38" ht="8.25" customHeight="1"/>
    <row r="52" spans="2:38" ht="15" customHeight="1">
      <c r="C52" s="969" t="str">
        <f>①基本情報!$B$9&amp;"　　校長　　"&amp;①基本情報!$U$12&amp;"　　印"</f>
        <v>　　校長　　　　印</v>
      </c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sheetProtection sheet="1" objects="1" scenarios="1"/>
  <mergeCells count="168">
    <mergeCell ref="B38:D39"/>
    <mergeCell ref="B40:D41"/>
    <mergeCell ref="AH28:AJ29"/>
    <mergeCell ref="AK28:AM29"/>
    <mergeCell ref="AH30:AJ31"/>
    <mergeCell ref="AH32:AJ33"/>
    <mergeCell ref="AH34:AJ35"/>
    <mergeCell ref="AH36:AJ37"/>
    <mergeCell ref="AH38:AJ39"/>
    <mergeCell ref="AH40:AJ41"/>
    <mergeCell ref="AB28:AD29"/>
    <mergeCell ref="AE28:AG29"/>
    <mergeCell ref="E29:N29"/>
    <mergeCell ref="S29:AA29"/>
    <mergeCell ref="J36:N36"/>
    <mergeCell ref="J37:N37"/>
    <mergeCell ref="J38:N38"/>
    <mergeCell ref="E32:I32"/>
    <mergeCell ref="E33:I33"/>
    <mergeCell ref="E34:I34"/>
    <mergeCell ref="E35:I35"/>
    <mergeCell ref="E36:I36"/>
    <mergeCell ref="E37:I37"/>
    <mergeCell ref="E38:I38"/>
    <mergeCell ref="AH42:AJ43"/>
    <mergeCell ref="AK30:AM31"/>
    <mergeCell ref="AK32:AM33"/>
    <mergeCell ref="AK34:AM35"/>
    <mergeCell ref="AK36:AM37"/>
    <mergeCell ref="AK38:AM39"/>
    <mergeCell ref="AK40:AM41"/>
    <mergeCell ref="AK42:AM43"/>
    <mergeCell ref="B47:AL49"/>
    <mergeCell ref="AE34:AG35"/>
    <mergeCell ref="B34:D35"/>
    <mergeCell ref="B36:D37"/>
    <mergeCell ref="AB32:AD33"/>
    <mergeCell ref="AE32:AG33"/>
    <mergeCell ref="B30:D31"/>
    <mergeCell ref="B32:D33"/>
    <mergeCell ref="E30:I30"/>
    <mergeCell ref="E31:I31"/>
    <mergeCell ref="J30:N30"/>
    <mergeCell ref="J31:N31"/>
    <mergeCell ref="J32:N32"/>
    <mergeCell ref="J33:N33"/>
    <mergeCell ref="J34:N34"/>
    <mergeCell ref="J35:N35"/>
    <mergeCell ref="E50:P50"/>
    <mergeCell ref="C52:AJ52"/>
    <mergeCell ref="AB44:AD45"/>
    <mergeCell ref="AE44:AG45"/>
    <mergeCell ref="AS44:AS45"/>
    <mergeCell ref="S45:AA45"/>
    <mergeCell ref="AE42:AG43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J42:N42"/>
    <mergeCell ref="J43:N43"/>
    <mergeCell ref="J44:N44"/>
    <mergeCell ref="B42:D43"/>
    <mergeCell ref="B44:D45"/>
    <mergeCell ref="AH44:AJ45"/>
    <mergeCell ref="AK44:AM45"/>
    <mergeCell ref="J45:N45"/>
    <mergeCell ref="AS40:AS41"/>
    <mergeCell ref="S41:AA41"/>
    <mergeCell ref="AE38:AG39"/>
    <mergeCell ref="AS38:AS39"/>
    <mergeCell ref="S39:AA39"/>
    <mergeCell ref="AB38:AD39"/>
    <mergeCell ref="O40:P41"/>
    <mergeCell ref="Q40:R41"/>
    <mergeCell ref="S40:AA40"/>
    <mergeCell ref="O38:P39"/>
    <mergeCell ref="Q38:R39"/>
    <mergeCell ref="S38:AA38"/>
    <mergeCell ref="AB40:AD41"/>
    <mergeCell ref="AE40:AG41"/>
    <mergeCell ref="AS34:AS35"/>
    <mergeCell ref="S35:AA35"/>
    <mergeCell ref="AB34:AD35"/>
    <mergeCell ref="O36:P37"/>
    <mergeCell ref="Q36:R37"/>
    <mergeCell ref="S36:AA36"/>
    <mergeCell ref="O34:P35"/>
    <mergeCell ref="Q34:R35"/>
    <mergeCell ref="S34:AA34"/>
    <mergeCell ref="AB36:AD37"/>
    <mergeCell ref="AE36:AG37"/>
    <mergeCell ref="AS36:AS37"/>
    <mergeCell ref="S37:AA37"/>
    <mergeCell ref="B15:F15"/>
    <mergeCell ref="AS32:AS33"/>
    <mergeCell ref="S33:AA33"/>
    <mergeCell ref="AE30:AG31"/>
    <mergeCell ref="AS30:AS31"/>
    <mergeCell ref="S31:AA31"/>
    <mergeCell ref="AB30:AD31"/>
    <mergeCell ref="O32:P33"/>
    <mergeCell ref="Q32:R33"/>
    <mergeCell ref="S32:AA32"/>
    <mergeCell ref="O30:P31"/>
    <mergeCell ref="Q30:R31"/>
    <mergeCell ref="S30:AA30"/>
    <mergeCell ref="AE25:AK25"/>
    <mergeCell ref="G23:AL23"/>
    <mergeCell ref="G24:I24"/>
    <mergeCell ref="J24:M24"/>
    <mergeCell ref="B20:U20"/>
    <mergeCell ref="G25:N25"/>
    <mergeCell ref="G21:I21"/>
    <mergeCell ref="J21:R21"/>
    <mergeCell ref="G22:I22"/>
    <mergeCell ref="J22:P22"/>
    <mergeCell ref="S22:U22"/>
    <mergeCell ref="V22:AC22"/>
    <mergeCell ref="B27:F27"/>
    <mergeCell ref="E28:N28"/>
    <mergeCell ref="O28:P29"/>
    <mergeCell ref="Q28:R29"/>
    <mergeCell ref="S28:AA28"/>
    <mergeCell ref="B28:D29"/>
    <mergeCell ref="O25:T25"/>
    <mergeCell ref="V25:AD25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G18:N18"/>
    <mergeCell ref="G15:I15"/>
    <mergeCell ref="J15:R15"/>
    <mergeCell ref="S15:AM15"/>
    <mergeCell ref="G16:I16"/>
    <mergeCell ref="J16:Q16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E39:I39"/>
    <mergeCell ref="E40:I40"/>
    <mergeCell ref="E41:I41"/>
    <mergeCell ref="E42:I42"/>
    <mergeCell ref="E43:I43"/>
    <mergeCell ref="E44:I44"/>
    <mergeCell ref="E45:I45"/>
    <mergeCell ref="J39:N39"/>
    <mergeCell ref="J40:N40"/>
    <mergeCell ref="J41:N41"/>
  </mergeCells>
  <phoneticPr fontId="2"/>
  <hyperlinks>
    <hyperlink ref="D1" location="Top!A1" display="Topへ戻る" xr:uid="{00000000-0004-0000-0C00-000000000000}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0:AA30 O31:AA31 O32:AA43 O44:AA45 E31:I43 E44 K42:N42 K41:N41 K40:N40 K39:N39 K38:N38 K37:N37 K36:N36 K35:N35 K34:N34 K33:N33 K32:N32 K31:N31 K43:N43 J42:J44 J31 J32 J33 J34 J35 J36 J37 J38 J39 J40 J4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AU123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8.875" defaultRowHeight="12"/>
  <cols>
    <col min="1" max="44" width="2.25" style="157" customWidth="1"/>
    <col min="45" max="46" width="8.875" style="157" hidden="1" customWidth="1"/>
    <col min="47" max="50" width="8.875" style="157" customWidth="1"/>
    <col min="51" max="16384" width="8.875" style="157"/>
  </cols>
  <sheetData>
    <row r="1" spans="1:47" s="158" customFormat="1" ht="26.25" customHeight="1">
      <c r="A1" s="157"/>
      <c r="B1" s="157"/>
      <c r="C1" s="157"/>
      <c r="D1" s="926" t="s">
        <v>103</v>
      </c>
      <c r="E1" s="927"/>
      <c r="F1" s="927"/>
      <c r="G1" s="927"/>
      <c r="H1" s="927"/>
      <c r="I1" s="927"/>
      <c r="J1" s="928"/>
    </row>
    <row r="2" spans="1:47" s="158" customFormat="1" ht="9.75" customHeight="1"/>
    <row r="3" spans="1:47" s="158" customFormat="1" ht="13.5" customHeight="1">
      <c r="A3" s="929" t="s">
        <v>256</v>
      </c>
      <c r="B3" s="929"/>
      <c r="C3" s="929"/>
      <c r="D3" s="929"/>
    </row>
    <row r="4" spans="1:47" ht="12" customHeight="1">
      <c r="B4" s="930" t="str">
        <f>Top!$B$6</f>
        <v>第４７回関東中学校柔道大会</v>
      </c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</row>
    <row r="5" spans="1:47" ht="12" customHeight="1"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</row>
    <row r="6" spans="1:47" ht="14.45" customHeight="1"/>
    <row r="7" spans="1:47" ht="15" customHeight="1">
      <c r="B7" s="931" t="s">
        <v>446</v>
      </c>
      <c r="C7" s="932"/>
      <c r="D7" s="932"/>
      <c r="E7" s="932"/>
      <c r="F7" s="932"/>
      <c r="G7" s="932"/>
      <c r="H7" s="932"/>
      <c r="I7" s="932"/>
      <c r="J7" s="932"/>
      <c r="K7" s="933"/>
      <c r="L7" s="158"/>
      <c r="M7" s="158"/>
      <c r="N7" s="934" t="s">
        <v>137</v>
      </c>
      <c r="O7" s="935"/>
      <c r="P7" s="935"/>
      <c r="Q7" s="935"/>
      <c r="R7" s="935"/>
      <c r="S7" s="936">
        <f>①基本情報!$Y$8</f>
        <v>0</v>
      </c>
      <c r="T7" s="936"/>
      <c r="U7" s="936"/>
      <c r="V7" s="936"/>
      <c r="W7" s="937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</row>
    <row r="8" spans="1:47" ht="15" customHeigh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</row>
    <row r="9" spans="1:47" ht="15" customHeight="1">
      <c r="B9" s="938" t="s">
        <v>132</v>
      </c>
      <c r="C9" s="938"/>
      <c r="D9" s="938"/>
      <c r="E9" s="938"/>
      <c r="F9" s="938"/>
      <c r="G9" s="929">
        <f>①基本情報!$B$9</f>
        <v>0</v>
      </c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29"/>
      <c r="AC9" s="929"/>
      <c r="AD9" s="929"/>
      <c r="AE9" s="929"/>
      <c r="AF9" s="929"/>
      <c r="AG9" s="929"/>
      <c r="AH9" s="929"/>
      <c r="AI9" s="929"/>
      <c r="AJ9" s="929"/>
      <c r="AK9" s="929"/>
      <c r="AL9" s="158"/>
      <c r="AM9" s="158"/>
    </row>
    <row r="10" spans="1:47" ht="9" customHeight="1">
      <c r="B10" s="172"/>
      <c r="C10" s="172"/>
      <c r="D10" s="172"/>
      <c r="E10" s="172"/>
      <c r="F10" s="172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47" ht="15" customHeight="1">
      <c r="B11" s="172"/>
      <c r="C11" s="172"/>
      <c r="D11" s="938" t="s">
        <v>133</v>
      </c>
      <c r="E11" s="938"/>
      <c r="F11" s="938"/>
      <c r="G11" s="929" t="str">
        <f>"〒"&amp;①基本情報!$O$8</f>
        <v>〒</v>
      </c>
      <c r="H11" s="929"/>
      <c r="I11" s="929"/>
      <c r="J11" s="929"/>
      <c r="K11" s="929"/>
      <c r="L11" s="929"/>
      <c r="M11" s="929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47" ht="15" customHeight="1">
      <c r="B12" s="172"/>
      <c r="C12" s="172"/>
      <c r="D12" s="172"/>
      <c r="E12" s="172"/>
      <c r="F12" s="172"/>
      <c r="G12" s="929" t="str">
        <f>①基本情報!$Y$8&amp;①基本情報!$N$9</f>
        <v/>
      </c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29"/>
      <c r="S12" s="929"/>
      <c r="T12" s="929"/>
      <c r="U12" s="929"/>
      <c r="V12" s="929"/>
      <c r="W12" s="929"/>
      <c r="X12" s="929"/>
      <c r="Y12" s="929"/>
      <c r="Z12" s="929"/>
      <c r="AA12" s="929"/>
      <c r="AB12" s="929"/>
      <c r="AC12" s="929"/>
      <c r="AD12" s="929"/>
      <c r="AE12" s="929"/>
      <c r="AF12" s="929"/>
      <c r="AG12" s="929"/>
      <c r="AH12" s="929"/>
      <c r="AI12" s="929"/>
      <c r="AJ12" s="929"/>
      <c r="AK12" s="929"/>
      <c r="AL12" s="929"/>
      <c r="AM12" s="158"/>
    </row>
    <row r="13" spans="1:47" ht="15" customHeight="1">
      <c r="B13" s="172"/>
      <c r="C13" s="172"/>
      <c r="D13" s="172"/>
      <c r="E13" s="172"/>
      <c r="F13" s="172"/>
      <c r="G13" s="929" t="s">
        <v>139</v>
      </c>
      <c r="H13" s="929"/>
      <c r="I13" s="929"/>
      <c r="J13" s="929">
        <f>①基本情報!$AC$8</f>
        <v>0</v>
      </c>
      <c r="K13" s="929"/>
      <c r="L13" s="929"/>
      <c r="M13" s="929"/>
      <c r="N13" s="929"/>
      <c r="O13" s="929"/>
      <c r="P13" s="929"/>
      <c r="Q13" s="929"/>
      <c r="R13" s="929" t="s">
        <v>140</v>
      </c>
      <c r="S13" s="929"/>
      <c r="T13" s="929"/>
      <c r="U13" s="929">
        <f>①基本情報!$AB$12</f>
        <v>0</v>
      </c>
      <c r="V13" s="929"/>
      <c r="W13" s="929"/>
      <c r="X13" s="929"/>
      <c r="Y13" s="929"/>
      <c r="Z13" s="929"/>
      <c r="AA13" s="929"/>
      <c r="AB13" s="929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</row>
    <row r="14" spans="1:47" ht="12" customHeight="1">
      <c r="B14" s="172"/>
      <c r="C14" s="172"/>
      <c r="D14" s="172"/>
      <c r="E14" s="172"/>
      <c r="F14" s="172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47" ht="15" customHeight="1">
      <c r="B15" s="939" t="s">
        <v>134</v>
      </c>
      <c r="C15" s="939"/>
      <c r="D15" s="939"/>
      <c r="E15" s="939"/>
      <c r="F15" s="939"/>
      <c r="G15" s="929" t="s">
        <v>135</v>
      </c>
      <c r="H15" s="929"/>
      <c r="I15" s="929"/>
      <c r="J15" s="929" t="str">
        <f>①基本情報!$D$18&amp;"　"&amp;①基本情報!$I$18</f>
        <v>　</v>
      </c>
      <c r="K15" s="929"/>
      <c r="L15" s="929"/>
      <c r="M15" s="929"/>
      <c r="N15" s="929"/>
      <c r="O15" s="929"/>
      <c r="P15" s="929"/>
      <c r="Q15" s="929"/>
      <c r="R15" s="929"/>
      <c r="S15" s="929" t="str">
        <f>AT15&amp;AU15</f>
        <v>0</v>
      </c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  <c r="AL15" s="929"/>
      <c r="AM15" s="929"/>
      <c r="AS15" s="157" t="s">
        <v>207</v>
      </c>
      <c r="AT15" s="157">
        <f>①基本情報!$N$18</f>
        <v>0</v>
      </c>
      <c r="AU15" s="157" t="str">
        <f>IF(AT15="教諭","",IF(AT15="校長","",IF(AT15="部活動指導員","：任命権者("&amp;①基本情報!$W$18&amp;")","")))</f>
        <v/>
      </c>
    </row>
    <row r="16" spans="1:47" ht="15" customHeight="1">
      <c r="B16" s="172"/>
      <c r="C16" s="172"/>
      <c r="D16" s="172"/>
      <c r="E16" s="172"/>
      <c r="F16" s="172"/>
      <c r="G16" s="929" t="s">
        <v>139</v>
      </c>
      <c r="H16" s="929"/>
      <c r="I16" s="929"/>
      <c r="J16" s="929">
        <f>①基本情報!$N$20</f>
        <v>0</v>
      </c>
      <c r="K16" s="929"/>
      <c r="L16" s="929"/>
      <c r="M16" s="929"/>
      <c r="N16" s="929"/>
      <c r="O16" s="929"/>
      <c r="P16" s="929"/>
      <c r="Q16" s="929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2:45" ht="15" customHeight="1">
      <c r="B17" s="172"/>
      <c r="C17" s="172"/>
      <c r="D17" s="172"/>
      <c r="E17" s="172"/>
      <c r="F17" s="172"/>
      <c r="G17" s="929" t="s">
        <v>136</v>
      </c>
      <c r="H17" s="929"/>
      <c r="I17" s="929"/>
      <c r="J17" s="929">
        <f>①基本情報!$U$18</f>
        <v>0</v>
      </c>
      <c r="K17" s="929"/>
      <c r="L17" s="929"/>
      <c r="M17" s="929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2:45" ht="15" customHeight="1">
      <c r="B18" s="172"/>
      <c r="C18" s="172"/>
      <c r="D18" s="172"/>
      <c r="E18" s="172"/>
      <c r="F18" s="172"/>
      <c r="G18" s="929" t="s">
        <v>428</v>
      </c>
      <c r="H18" s="929"/>
      <c r="I18" s="929"/>
      <c r="J18" s="929"/>
      <c r="K18" s="929"/>
      <c r="L18" s="929"/>
      <c r="M18" s="929"/>
      <c r="N18" s="929"/>
      <c r="O18" s="929">
        <f>①基本情報!$AB$20</f>
        <v>0</v>
      </c>
      <c r="P18" s="929"/>
      <c r="Q18" s="929"/>
      <c r="R18" s="929"/>
      <c r="S18" s="929"/>
      <c r="T18" s="929"/>
      <c r="U18" s="158"/>
      <c r="V18" s="929" t="s">
        <v>427</v>
      </c>
      <c r="W18" s="929"/>
      <c r="X18" s="929"/>
      <c r="Y18" s="929"/>
      <c r="Z18" s="929"/>
      <c r="AA18" s="929"/>
      <c r="AB18" s="929"/>
      <c r="AC18" s="929"/>
      <c r="AD18" s="929"/>
      <c r="AE18" s="929">
        <f>①基本情報!$AB$22</f>
        <v>0</v>
      </c>
      <c r="AF18" s="929"/>
      <c r="AG18" s="929"/>
      <c r="AH18" s="929"/>
      <c r="AI18" s="929"/>
      <c r="AJ18" s="929"/>
      <c r="AK18" s="929"/>
      <c r="AL18" s="158"/>
      <c r="AM18" s="158"/>
    </row>
    <row r="19" spans="2:45" ht="12" customHeight="1">
      <c r="B19" s="172"/>
      <c r="C19" s="172"/>
      <c r="D19" s="172"/>
      <c r="E19" s="172"/>
      <c r="F19" s="172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2:45" ht="15" customHeight="1">
      <c r="B20" s="939" t="s">
        <v>423</v>
      </c>
      <c r="C20" s="939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2:45" ht="15" customHeight="1">
      <c r="B21" s="172"/>
      <c r="C21" s="172"/>
      <c r="D21" s="172"/>
      <c r="E21" s="172"/>
      <c r="F21" s="172"/>
      <c r="G21" s="929" t="s">
        <v>135</v>
      </c>
      <c r="H21" s="929"/>
      <c r="I21" s="929"/>
      <c r="J21" s="929" t="str">
        <f>①基本情報!$D$27&amp;"　"&amp;①基本情報!$I$27</f>
        <v>　</v>
      </c>
      <c r="K21" s="929"/>
      <c r="L21" s="929"/>
      <c r="M21" s="929"/>
      <c r="N21" s="929"/>
      <c r="O21" s="929"/>
      <c r="P21" s="929"/>
      <c r="Q21" s="929"/>
      <c r="R21" s="929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2:45" ht="15" customHeight="1">
      <c r="B22" s="172"/>
      <c r="C22" s="172"/>
      <c r="D22" s="172"/>
      <c r="E22" s="172"/>
      <c r="F22" s="172"/>
      <c r="G22" s="929" t="s">
        <v>133</v>
      </c>
      <c r="H22" s="929"/>
      <c r="I22" s="929"/>
      <c r="J22" s="929" t="str">
        <f>"〒"&amp;①基本情報!$Q$27</f>
        <v>〒</v>
      </c>
      <c r="K22" s="929"/>
      <c r="L22" s="929"/>
      <c r="M22" s="929"/>
      <c r="N22" s="929"/>
      <c r="O22" s="929"/>
      <c r="P22" s="929"/>
      <c r="Q22" s="158"/>
      <c r="R22" s="158"/>
      <c r="S22" s="929" t="s">
        <v>139</v>
      </c>
      <c r="T22" s="929"/>
      <c r="U22" s="929"/>
      <c r="V22" s="929">
        <f>①基本情報!$N$29</f>
        <v>0</v>
      </c>
      <c r="W22" s="929"/>
      <c r="X22" s="929"/>
      <c r="Y22" s="929"/>
      <c r="Z22" s="929"/>
      <c r="AA22" s="929"/>
      <c r="AB22" s="929"/>
      <c r="AC22" s="929"/>
      <c r="AD22" s="158"/>
      <c r="AE22" s="158"/>
      <c r="AF22" s="158"/>
      <c r="AG22" s="158"/>
      <c r="AH22" s="158"/>
      <c r="AI22" s="158"/>
      <c r="AJ22" s="190"/>
      <c r="AK22" s="190"/>
      <c r="AL22" s="190"/>
      <c r="AM22" s="190"/>
    </row>
    <row r="23" spans="2:45" ht="15" customHeight="1">
      <c r="B23" s="172"/>
      <c r="C23" s="172"/>
      <c r="D23" s="172"/>
      <c r="E23" s="172"/>
      <c r="F23" s="172"/>
      <c r="G23" s="929">
        <f>①基本情報!$U$27</f>
        <v>0</v>
      </c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29"/>
      <c r="T23" s="929"/>
      <c r="U23" s="929"/>
      <c r="V23" s="929"/>
      <c r="W23" s="929"/>
      <c r="X23" s="929"/>
      <c r="Y23" s="929"/>
      <c r="Z23" s="929"/>
      <c r="AA23" s="929"/>
      <c r="AB23" s="929"/>
      <c r="AC23" s="929"/>
      <c r="AD23" s="929"/>
      <c r="AE23" s="929"/>
      <c r="AF23" s="929"/>
      <c r="AG23" s="929"/>
      <c r="AH23" s="929"/>
      <c r="AI23" s="929"/>
      <c r="AJ23" s="929"/>
      <c r="AK23" s="929"/>
      <c r="AL23" s="929"/>
      <c r="AM23" s="158"/>
    </row>
    <row r="24" spans="2:45" ht="15" customHeight="1">
      <c r="B24" s="172"/>
      <c r="C24" s="172"/>
      <c r="D24" s="172"/>
      <c r="E24" s="172"/>
      <c r="F24" s="172"/>
      <c r="G24" s="929" t="s">
        <v>136</v>
      </c>
      <c r="H24" s="929"/>
      <c r="I24" s="929"/>
      <c r="J24" s="929">
        <f>①基本情報!$N$27</f>
        <v>0</v>
      </c>
      <c r="K24" s="929"/>
      <c r="L24" s="929"/>
      <c r="M24" s="929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2:45" ht="15" customHeight="1">
      <c r="B25" s="172"/>
      <c r="C25" s="172"/>
      <c r="D25" s="172"/>
      <c r="E25" s="172"/>
      <c r="F25" s="172"/>
      <c r="G25" s="929" t="s">
        <v>428</v>
      </c>
      <c r="H25" s="929"/>
      <c r="I25" s="929"/>
      <c r="J25" s="929"/>
      <c r="K25" s="929"/>
      <c r="L25" s="929"/>
      <c r="M25" s="929"/>
      <c r="N25" s="929"/>
      <c r="O25" s="929">
        <f>①基本情報!$AB$29</f>
        <v>0</v>
      </c>
      <c r="P25" s="929"/>
      <c r="Q25" s="929"/>
      <c r="R25" s="929"/>
      <c r="S25" s="929"/>
      <c r="T25" s="929"/>
      <c r="U25" s="158"/>
      <c r="V25" s="929" t="s">
        <v>427</v>
      </c>
      <c r="W25" s="929"/>
      <c r="X25" s="929"/>
      <c r="Y25" s="929"/>
      <c r="Z25" s="929"/>
      <c r="AA25" s="929"/>
      <c r="AB25" s="929"/>
      <c r="AC25" s="929"/>
      <c r="AD25" s="929"/>
      <c r="AE25" s="929">
        <f>①基本情報!$AB$31</f>
        <v>0</v>
      </c>
      <c r="AF25" s="929"/>
      <c r="AG25" s="929"/>
      <c r="AH25" s="929"/>
      <c r="AI25" s="929"/>
      <c r="AJ25" s="929"/>
      <c r="AK25" s="929"/>
      <c r="AL25" s="158"/>
      <c r="AM25" s="158"/>
    </row>
    <row r="26" spans="2:45" ht="12" customHeight="1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</row>
    <row r="27" spans="2:45" ht="15" customHeight="1">
      <c r="B27" s="948" t="s">
        <v>138</v>
      </c>
      <c r="C27" s="948"/>
      <c r="D27" s="948"/>
      <c r="E27" s="948"/>
      <c r="F27" s="948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2"/>
      <c r="AL27" s="172"/>
    </row>
    <row r="28" spans="2:45" ht="15" customHeight="1">
      <c r="B28" s="970" t="s">
        <v>91</v>
      </c>
      <c r="C28" s="965"/>
      <c r="D28" s="971"/>
      <c r="E28" s="949" t="s">
        <v>37</v>
      </c>
      <c r="F28" s="949"/>
      <c r="G28" s="949"/>
      <c r="H28" s="949"/>
      <c r="I28" s="949"/>
      <c r="J28" s="949"/>
      <c r="K28" s="949"/>
      <c r="L28" s="949"/>
      <c r="M28" s="949"/>
      <c r="N28" s="949"/>
      <c r="O28" s="950" t="s">
        <v>32</v>
      </c>
      <c r="P28" s="950"/>
      <c r="Q28" s="950" t="s">
        <v>143</v>
      </c>
      <c r="R28" s="950"/>
      <c r="S28" s="951" t="s">
        <v>34</v>
      </c>
      <c r="T28" s="951"/>
      <c r="U28" s="951"/>
      <c r="V28" s="951"/>
      <c r="W28" s="951"/>
      <c r="X28" s="951"/>
      <c r="Y28" s="951"/>
      <c r="Z28" s="951"/>
      <c r="AA28" s="951"/>
      <c r="AB28" s="945" t="s">
        <v>35</v>
      </c>
      <c r="AC28" s="945"/>
      <c r="AD28" s="945"/>
      <c r="AE28" s="945" t="s">
        <v>36</v>
      </c>
      <c r="AF28" s="945"/>
      <c r="AG28" s="945"/>
      <c r="AH28" s="972" t="s">
        <v>257</v>
      </c>
      <c r="AI28" s="972"/>
      <c r="AJ28" s="972"/>
      <c r="AK28" s="973" t="s">
        <v>259</v>
      </c>
      <c r="AL28" s="973"/>
      <c r="AM28" s="973"/>
    </row>
    <row r="29" spans="2:45" ht="15" customHeight="1">
      <c r="B29" s="922"/>
      <c r="C29" s="923"/>
      <c r="D29" s="925"/>
      <c r="E29" s="946" t="s">
        <v>204</v>
      </c>
      <c r="F29" s="946"/>
      <c r="G29" s="946"/>
      <c r="H29" s="946"/>
      <c r="I29" s="946"/>
      <c r="J29" s="946"/>
      <c r="K29" s="946"/>
      <c r="L29" s="946"/>
      <c r="M29" s="946"/>
      <c r="N29" s="946"/>
      <c r="O29" s="950"/>
      <c r="P29" s="950"/>
      <c r="Q29" s="950"/>
      <c r="R29" s="950"/>
      <c r="S29" s="947" t="s">
        <v>419</v>
      </c>
      <c r="T29" s="947"/>
      <c r="U29" s="947"/>
      <c r="V29" s="947"/>
      <c r="W29" s="947"/>
      <c r="X29" s="947"/>
      <c r="Y29" s="947"/>
      <c r="Z29" s="947"/>
      <c r="AA29" s="947"/>
      <c r="AB29" s="945"/>
      <c r="AC29" s="945"/>
      <c r="AD29" s="945"/>
      <c r="AE29" s="945"/>
      <c r="AF29" s="945"/>
      <c r="AG29" s="945"/>
      <c r="AH29" s="972"/>
      <c r="AI29" s="972"/>
      <c r="AJ29" s="972"/>
      <c r="AK29" s="973"/>
      <c r="AL29" s="973"/>
      <c r="AM29" s="973"/>
      <c r="AS29" s="171"/>
    </row>
    <row r="30" spans="2:45" ht="16.899999999999999" customHeight="1">
      <c r="B30" s="970" t="s">
        <v>215</v>
      </c>
      <c r="C30" s="965"/>
      <c r="D30" s="971"/>
      <c r="E30" s="921" t="str">
        <f>IF($AS30=0,"",VLOOKUP($AS30,②男入力!$B$10:$AN$33,11))</f>
        <v/>
      </c>
      <c r="F30" s="920"/>
      <c r="G30" s="920"/>
      <c r="H30" s="920"/>
      <c r="I30" s="920"/>
      <c r="J30" s="920" t="str">
        <f>IF($AS30=0,"",VLOOKUP($AS30,②男入力!$B$10:$AN$33,15))</f>
        <v/>
      </c>
      <c r="K30" s="920"/>
      <c r="L30" s="920"/>
      <c r="M30" s="920"/>
      <c r="N30" s="924"/>
      <c r="O30" s="950" t="str">
        <f>IF($AS30=0,"",VLOOKUP($AS30,②男入力!$B$10:$AN$33,19))</f>
        <v/>
      </c>
      <c r="P30" s="950"/>
      <c r="Q30" s="950" t="str">
        <f>IF($AS30=0,"",VLOOKUP($AS30,②男入力!$B$10:$AN$33,21))</f>
        <v/>
      </c>
      <c r="R30" s="950"/>
      <c r="S30" s="960" t="str">
        <f>IF($AS30=0,"",VLOOKUP($AS30,②男入力!$B$10:$AN$33,23))</f>
        <v/>
      </c>
      <c r="T30" s="960"/>
      <c r="U30" s="960"/>
      <c r="V30" s="960"/>
      <c r="W30" s="960"/>
      <c r="X30" s="960"/>
      <c r="Y30" s="960"/>
      <c r="Z30" s="960"/>
      <c r="AA30" s="960"/>
      <c r="AB30" s="958" t="str">
        <f>IF($AS30=0,"",VLOOKUP($AS30,②男入力!$B$10:$AN$33,34))</f>
        <v/>
      </c>
      <c r="AC30" s="958"/>
      <c r="AD30" s="958"/>
      <c r="AE30" s="958" t="str">
        <f>IF($AS30=0,"",VLOOKUP($AS30,②男入力!$B$10:$AN$33,37))</f>
        <v/>
      </c>
      <c r="AF30" s="958"/>
      <c r="AG30" s="958"/>
      <c r="AH30" s="950" t="str">
        <f>IF($AS30=0,"",VLOOKUP($AS30,②男入力!$B$10:$BN$33,47))</f>
        <v/>
      </c>
      <c r="AI30" s="950"/>
      <c r="AJ30" s="950"/>
      <c r="AK30" s="940">
        <f>'⑤-1全国男選択'!$AI10</f>
        <v>0</v>
      </c>
      <c r="AL30" s="916"/>
      <c r="AM30" s="941"/>
      <c r="AS30" s="945">
        <f>'⑤-1全国男選択'!$AD10</f>
        <v>0</v>
      </c>
    </row>
    <row r="31" spans="2:45" ht="16.899999999999999" customHeight="1">
      <c r="B31" s="922"/>
      <c r="C31" s="923"/>
      <c r="D31" s="925"/>
      <c r="E31" s="922" t="str">
        <f>IF($AS30=0,"",VLOOKUP($AS30,②男入力!$B$10:$AN$33,3))</f>
        <v/>
      </c>
      <c r="F31" s="923"/>
      <c r="G31" s="923"/>
      <c r="H31" s="923"/>
      <c r="I31" s="923"/>
      <c r="J31" s="923" t="str">
        <f>IF($AS30=0,"",VLOOKUP($AS30,②男入力!$B$10:$AN$33,7))</f>
        <v/>
      </c>
      <c r="K31" s="923"/>
      <c r="L31" s="923"/>
      <c r="M31" s="923"/>
      <c r="N31" s="925"/>
      <c r="O31" s="950"/>
      <c r="P31" s="950"/>
      <c r="Q31" s="950"/>
      <c r="R31" s="950"/>
      <c r="S31" s="959" t="str">
        <f>IF($AS30=0,"",VLOOKUP($AS30,②男入力!$B$10:$AN$33,29))</f>
        <v/>
      </c>
      <c r="T31" s="959"/>
      <c r="U31" s="959"/>
      <c r="V31" s="959"/>
      <c r="W31" s="959"/>
      <c r="X31" s="959"/>
      <c r="Y31" s="959"/>
      <c r="Z31" s="959"/>
      <c r="AA31" s="959"/>
      <c r="AB31" s="958"/>
      <c r="AC31" s="958"/>
      <c r="AD31" s="958"/>
      <c r="AE31" s="958"/>
      <c r="AF31" s="958"/>
      <c r="AG31" s="958"/>
      <c r="AH31" s="950"/>
      <c r="AI31" s="950"/>
      <c r="AJ31" s="950"/>
      <c r="AK31" s="942"/>
      <c r="AL31" s="943"/>
      <c r="AM31" s="944"/>
      <c r="AS31" s="945"/>
    </row>
    <row r="32" spans="2:45" ht="16.899999999999999" customHeight="1">
      <c r="B32" s="970" t="s">
        <v>216</v>
      </c>
      <c r="C32" s="965"/>
      <c r="D32" s="971"/>
      <c r="E32" s="921" t="str">
        <f>IF($AS32=0,"",VLOOKUP($AS32,②男入力!$B$10:$AN$33,11))</f>
        <v/>
      </c>
      <c r="F32" s="920"/>
      <c r="G32" s="920"/>
      <c r="H32" s="920"/>
      <c r="I32" s="920"/>
      <c r="J32" s="920" t="str">
        <f>IF($AS32=0,"",VLOOKUP($AS32,②男入力!$B$10:$AN$33,15))</f>
        <v/>
      </c>
      <c r="K32" s="920"/>
      <c r="L32" s="920"/>
      <c r="M32" s="920"/>
      <c r="N32" s="924"/>
      <c r="O32" s="950" t="str">
        <f>IF($AS32=0,"",VLOOKUP($AS32,②男入力!$B$10:$AN$33,19))</f>
        <v/>
      </c>
      <c r="P32" s="950"/>
      <c r="Q32" s="950" t="str">
        <f>IF($AS32=0,"",VLOOKUP($AS32,②男入力!$B$10:$AN$33,21))</f>
        <v/>
      </c>
      <c r="R32" s="950"/>
      <c r="S32" s="960" t="str">
        <f>IF($AS32=0,"",VLOOKUP($AS32,②男入力!$B$10:$AN$33,23))</f>
        <v/>
      </c>
      <c r="T32" s="960"/>
      <c r="U32" s="960"/>
      <c r="V32" s="960"/>
      <c r="W32" s="960"/>
      <c r="X32" s="960"/>
      <c r="Y32" s="960"/>
      <c r="Z32" s="960"/>
      <c r="AA32" s="960"/>
      <c r="AB32" s="958" t="str">
        <f>IF($AS32=0,"",VLOOKUP($AS32,②男入力!$B$10:$AN$33,34))</f>
        <v/>
      </c>
      <c r="AC32" s="958"/>
      <c r="AD32" s="958"/>
      <c r="AE32" s="958" t="str">
        <f>IF($AS32=0,"",VLOOKUP($AS32,②男入力!$B$10:$AN$33,37))</f>
        <v/>
      </c>
      <c r="AF32" s="958"/>
      <c r="AG32" s="958"/>
      <c r="AH32" s="950" t="str">
        <f>IF($AS32=0,"",VLOOKUP($AS32,②男入力!$B$10:$BN$33,47))</f>
        <v/>
      </c>
      <c r="AI32" s="950"/>
      <c r="AJ32" s="950"/>
      <c r="AK32" s="940">
        <f>'⑤-1全国男選択'!$AI11</f>
        <v>0</v>
      </c>
      <c r="AL32" s="916"/>
      <c r="AM32" s="941"/>
      <c r="AS32" s="945">
        <f>'⑤-1全国男選択'!$AD11</f>
        <v>0</v>
      </c>
    </row>
    <row r="33" spans="2:45" ht="16.899999999999999" customHeight="1">
      <c r="B33" s="922"/>
      <c r="C33" s="923"/>
      <c r="D33" s="925"/>
      <c r="E33" s="922" t="str">
        <f>IF($AS32=0,"",VLOOKUP($AS32,②男入力!$B$10:$AN$33,3))</f>
        <v/>
      </c>
      <c r="F33" s="923"/>
      <c r="G33" s="923"/>
      <c r="H33" s="923"/>
      <c r="I33" s="923"/>
      <c r="J33" s="923" t="str">
        <f>IF($AS32=0,"",VLOOKUP($AS32,②男入力!$B$10:$AN$33,7))</f>
        <v/>
      </c>
      <c r="K33" s="923"/>
      <c r="L33" s="923"/>
      <c r="M33" s="923"/>
      <c r="N33" s="925"/>
      <c r="O33" s="950"/>
      <c r="P33" s="950"/>
      <c r="Q33" s="950"/>
      <c r="R33" s="950"/>
      <c r="S33" s="959" t="str">
        <f>IF($AS32=0,"",VLOOKUP($AS32,②男入力!$B$10:$AN$33,29))</f>
        <v/>
      </c>
      <c r="T33" s="959"/>
      <c r="U33" s="959"/>
      <c r="V33" s="959"/>
      <c r="W33" s="959"/>
      <c r="X33" s="959"/>
      <c r="Y33" s="959"/>
      <c r="Z33" s="959"/>
      <c r="AA33" s="959"/>
      <c r="AB33" s="958"/>
      <c r="AC33" s="958"/>
      <c r="AD33" s="958"/>
      <c r="AE33" s="958"/>
      <c r="AF33" s="958"/>
      <c r="AG33" s="958"/>
      <c r="AH33" s="950"/>
      <c r="AI33" s="950"/>
      <c r="AJ33" s="950"/>
      <c r="AK33" s="942"/>
      <c r="AL33" s="943"/>
      <c r="AM33" s="944"/>
      <c r="AS33" s="945"/>
    </row>
    <row r="34" spans="2:45" ht="16.899999999999999" customHeight="1">
      <c r="B34" s="970" t="s">
        <v>218</v>
      </c>
      <c r="C34" s="965"/>
      <c r="D34" s="971"/>
      <c r="E34" s="921" t="str">
        <f>IF($AS34=0,"",VLOOKUP($AS34,②男入力!$B$10:$AN$33,11))</f>
        <v/>
      </c>
      <c r="F34" s="920"/>
      <c r="G34" s="920"/>
      <c r="H34" s="920"/>
      <c r="I34" s="920"/>
      <c r="J34" s="920" t="str">
        <f>IF($AS34=0,"",VLOOKUP($AS34,②男入力!$B$10:$AN$33,15))</f>
        <v/>
      </c>
      <c r="K34" s="920"/>
      <c r="L34" s="920"/>
      <c r="M34" s="920"/>
      <c r="N34" s="924"/>
      <c r="O34" s="950" t="str">
        <f>IF($AS34=0,"",VLOOKUP($AS34,②男入力!$B$10:$AN$33,19))</f>
        <v/>
      </c>
      <c r="P34" s="950"/>
      <c r="Q34" s="950" t="str">
        <f>IF($AS34=0,"",VLOOKUP($AS34,②男入力!$B$10:$AN$33,21))</f>
        <v/>
      </c>
      <c r="R34" s="950"/>
      <c r="S34" s="960" t="str">
        <f>IF($AS34=0,"",VLOOKUP($AS34,②男入力!$B$10:$AN$33,23))</f>
        <v/>
      </c>
      <c r="T34" s="960"/>
      <c r="U34" s="960"/>
      <c r="V34" s="960"/>
      <c r="W34" s="960"/>
      <c r="X34" s="960"/>
      <c r="Y34" s="960"/>
      <c r="Z34" s="960"/>
      <c r="AA34" s="960"/>
      <c r="AB34" s="958" t="str">
        <f>IF($AS34=0,"",VLOOKUP($AS34,②男入力!$B$10:$AN$33,34))</f>
        <v/>
      </c>
      <c r="AC34" s="958"/>
      <c r="AD34" s="958"/>
      <c r="AE34" s="958" t="str">
        <f>IF($AS34=0,"",VLOOKUP($AS34,②男入力!$B$10:$AN$33,37))</f>
        <v/>
      </c>
      <c r="AF34" s="958"/>
      <c r="AG34" s="958"/>
      <c r="AH34" s="950" t="str">
        <f>IF($AS34=0,"",VLOOKUP($AS34,②男入力!$B$10:$BN$33,47))</f>
        <v/>
      </c>
      <c r="AI34" s="950"/>
      <c r="AJ34" s="950"/>
      <c r="AK34" s="940">
        <f>'⑤-1全国男選択'!$AI12</f>
        <v>0</v>
      </c>
      <c r="AL34" s="916"/>
      <c r="AM34" s="941"/>
      <c r="AS34" s="945">
        <f>'⑤-1全国男選択'!$AD12</f>
        <v>0</v>
      </c>
    </row>
    <row r="35" spans="2:45" ht="16.899999999999999" customHeight="1">
      <c r="B35" s="922"/>
      <c r="C35" s="923"/>
      <c r="D35" s="925"/>
      <c r="E35" s="922" t="str">
        <f>IF($AS34=0,"",VLOOKUP($AS34,②男入力!$B$10:$AN$33,3))</f>
        <v/>
      </c>
      <c r="F35" s="923"/>
      <c r="G35" s="923"/>
      <c r="H35" s="923"/>
      <c r="I35" s="923"/>
      <c r="J35" s="923" t="str">
        <f>IF($AS34=0,"",VLOOKUP($AS34,②男入力!$B$10:$AN$33,7))</f>
        <v/>
      </c>
      <c r="K35" s="923"/>
      <c r="L35" s="923"/>
      <c r="M35" s="923"/>
      <c r="N35" s="925"/>
      <c r="O35" s="950"/>
      <c r="P35" s="950"/>
      <c r="Q35" s="950"/>
      <c r="R35" s="950"/>
      <c r="S35" s="959" t="str">
        <f>IF($AS34=0,"",VLOOKUP($AS34,②男入力!$B$10:$AN$33,29))</f>
        <v/>
      </c>
      <c r="T35" s="959"/>
      <c r="U35" s="959"/>
      <c r="V35" s="959"/>
      <c r="W35" s="959"/>
      <c r="X35" s="959"/>
      <c r="Y35" s="959"/>
      <c r="Z35" s="959"/>
      <c r="AA35" s="959"/>
      <c r="AB35" s="958"/>
      <c r="AC35" s="958"/>
      <c r="AD35" s="958"/>
      <c r="AE35" s="958"/>
      <c r="AF35" s="958"/>
      <c r="AG35" s="958"/>
      <c r="AH35" s="950"/>
      <c r="AI35" s="950"/>
      <c r="AJ35" s="950"/>
      <c r="AK35" s="942"/>
      <c r="AL35" s="943"/>
      <c r="AM35" s="944"/>
      <c r="AS35" s="945"/>
    </row>
    <row r="36" spans="2:45" ht="16.899999999999999" customHeight="1">
      <c r="B36" s="970" t="s">
        <v>220</v>
      </c>
      <c r="C36" s="965"/>
      <c r="D36" s="971"/>
      <c r="E36" s="921" t="str">
        <f>IF($AS36=0,"",VLOOKUP($AS36,②男入力!$B$10:$AN$33,11))</f>
        <v/>
      </c>
      <c r="F36" s="920"/>
      <c r="G36" s="920"/>
      <c r="H36" s="920"/>
      <c r="I36" s="920"/>
      <c r="J36" s="920" t="str">
        <f>IF($AS36=0,"",VLOOKUP($AS36,②男入力!$B$10:$AN$33,15))</f>
        <v/>
      </c>
      <c r="K36" s="920"/>
      <c r="L36" s="920"/>
      <c r="M36" s="920"/>
      <c r="N36" s="924"/>
      <c r="O36" s="950" t="str">
        <f>IF($AS36=0,"",VLOOKUP($AS36,②男入力!$B$10:$AN$33,19))</f>
        <v/>
      </c>
      <c r="P36" s="950"/>
      <c r="Q36" s="950" t="str">
        <f>IF($AS36=0,"",VLOOKUP($AS36,②男入力!$B$10:$AN$33,21))</f>
        <v/>
      </c>
      <c r="R36" s="950"/>
      <c r="S36" s="960" t="str">
        <f>IF($AS36=0,"",VLOOKUP($AS36,②男入力!$B$10:$AN$33,23))</f>
        <v/>
      </c>
      <c r="T36" s="960"/>
      <c r="U36" s="960"/>
      <c r="V36" s="960"/>
      <c r="W36" s="960"/>
      <c r="X36" s="960"/>
      <c r="Y36" s="960"/>
      <c r="Z36" s="960"/>
      <c r="AA36" s="960"/>
      <c r="AB36" s="958" t="str">
        <f>IF($AS36=0,"",VLOOKUP($AS36,②男入力!$B$10:$AN$33,34))</f>
        <v/>
      </c>
      <c r="AC36" s="958"/>
      <c r="AD36" s="958"/>
      <c r="AE36" s="958" t="str">
        <f>IF($AS36=0,"",VLOOKUP($AS36,②男入力!$B$10:$AN$33,37))</f>
        <v/>
      </c>
      <c r="AF36" s="958"/>
      <c r="AG36" s="958"/>
      <c r="AH36" s="950" t="str">
        <f>IF($AS36=0,"",VLOOKUP($AS36,②男入力!$B$10:$BN$33,47))</f>
        <v/>
      </c>
      <c r="AI36" s="950"/>
      <c r="AJ36" s="950"/>
      <c r="AK36" s="940">
        <f>'⑤-1全国男選択'!$AI13</f>
        <v>0</v>
      </c>
      <c r="AL36" s="916"/>
      <c r="AM36" s="941"/>
      <c r="AS36" s="945">
        <f>'⑤-1全国男選択'!$AD13</f>
        <v>0</v>
      </c>
    </row>
    <row r="37" spans="2:45" ht="16.899999999999999" customHeight="1">
      <c r="B37" s="922"/>
      <c r="C37" s="923"/>
      <c r="D37" s="925"/>
      <c r="E37" s="922" t="str">
        <f>IF($AS36=0,"",VLOOKUP($AS36,②男入力!$B$10:$AN$33,3))</f>
        <v/>
      </c>
      <c r="F37" s="923"/>
      <c r="G37" s="923"/>
      <c r="H37" s="923"/>
      <c r="I37" s="923"/>
      <c r="J37" s="923" t="str">
        <f>IF($AS36=0,"",VLOOKUP($AS36,②男入力!$B$10:$AN$33,7))</f>
        <v/>
      </c>
      <c r="K37" s="923"/>
      <c r="L37" s="923"/>
      <c r="M37" s="923"/>
      <c r="N37" s="925"/>
      <c r="O37" s="950"/>
      <c r="P37" s="950"/>
      <c r="Q37" s="950"/>
      <c r="R37" s="950"/>
      <c r="S37" s="959" t="str">
        <f>IF($AS36=0,"",VLOOKUP($AS36,②男入力!$B$10:$AN$33,29))</f>
        <v/>
      </c>
      <c r="T37" s="959"/>
      <c r="U37" s="959"/>
      <c r="V37" s="959"/>
      <c r="W37" s="959"/>
      <c r="X37" s="959"/>
      <c r="Y37" s="959"/>
      <c r="Z37" s="959"/>
      <c r="AA37" s="959"/>
      <c r="AB37" s="958"/>
      <c r="AC37" s="958"/>
      <c r="AD37" s="958"/>
      <c r="AE37" s="958"/>
      <c r="AF37" s="958"/>
      <c r="AG37" s="958"/>
      <c r="AH37" s="950"/>
      <c r="AI37" s="950"/>
      <c r="AJ37" s="950"/>
      <c r="AK37" s="942"/>
      <c r="AL37" s="943"/>
      <c r="AM37" s="944"/>
      <c r="AS37" s="945"/>
    </row>
    <row r="38" spans="2:45" ht="16.899999999999999" customHeight="1">
      <c r="B38" s="970" t="s">
        <v>222</v>
      </c>
      <c r="C38" s="965"/>
      <c r="D38" s="971"/>
      <c r="E38" s="921" t="str">
        <f>IF($AS38=0,"",VLOOKUP($AS38,②男入力!$B$10:$AN$33,11))</f>
        <v/>
      </c>
      <c r="F38" s="920"/>
      <c r="G38" s="920"/>
      <c r="H38" s="920"/>
      <c r="I38" s="920"/>
      <c r="J38" s="920" t="str">
        <f>IF($AS38=0,"",VLOOKUP($AS38,②男入力!$B$10:$AN$33,15))</f>
        <v/>
      </c>
      <c r="K38" s="920"/>
      <c r="L38" s="920"/>
      <c r="M38" s="920"/>
      <c r="N38" s="924"/>
      <c r="O38" s="950" t="str">
        <f>IF($AS38=0,"",VLOOKUP($AS38,②男入力!$B$10:$AN$33,19))</f>
        <v/>
      </c>
      <c r="P38" s="950"/>
      <c r="Q38" s="950" t="str">
        <f>IF($AS38=0,"",VLOOKUP($AS38,②男入力!$B$10:$AN$33,21))</f>
        <v/>
      </c>
      <c r="R38" s="950"/>
      <c r="S38" s="960" t="str">
        <f>IF($AS38=0,"",VLOOKUP($AS38,②男入力!$B$10:$AN$33,23))</f>
        <v/>
      </c>
      <c r="T38" s="960"/>
      <c r="U38" s="960"/>
      <c r="V38" s="960"/>
      <c r="W38" s="960"/>
      <c r="X38" s="960"/>
      <c r="Y38" s="960"/>
      <c r="Z38" s="960"/>
      <c r="AA38" s="960"/>
      <c r="AB38" s="958" t="str">
        <f>IF($AS38=0,"",VLOOKUP($AS38,②男入力!$B$10:$AN$33,34))</f>
        <v/>
      </c>
      <c r="AC38" s="958"/>
      <c r="AD38" s="958"/>
      <c r="AE38" s="958" t="str">
        <f>IF($AS38=0,"",VLOOKUP($AS38,②男入力!$B$10:$AN$33,37))</f>
        <v/>
      </c>
      <c r="AF38" s="958"/>
      <c r="AG38" s="958"/>
      <c r="AH38" s="950" t="str">
        <f>IF($AS38=0,"",VLOOKUP($AS38,②男入力!$B$10:$BN$33,47))</f>
        <v/>
      </c>
      <c r="AI38" s="950"/>
      <c r="AJ38" s="950"/>
      <c r="AK38" s="940">
        <f>'⑤-1全国男選択'!$AI14</f>
        <v>0</v>
      </c>
      <c r="AL38" s="916"/>
      <c r="AM38" s="941"/>
      <c r="AS38" s="945">
        <f>'⑤-1全国男選択'!$AD14</f>
        <v>0</v>
      </c>
    </row>
    <row r="39" spans="2:45" ht="16.899999999999999" customHeight="1">
      <c r="B39" s="922"/>
      <c r="C39" s="923"/>
      <c r="D39" s="925"/>
      <c r="E39" s="922" t="str">
        <f>IF($AS38=0,"",VLOOKUP($AS38,②男入力!$B$10:$AN$33,3))</f>
        <v/>
      </c>
      <c r="F39" s="923"/>
      <c r="G39" s="923"/>
      <c r="H39" s="923"/>
      <c r="I39" s="923"/>
      <c r="J39" s="923" t="str">
        <f>IF($AS38=0,"",VLOOKUP($AS38,②男入力!$B$10:$AN$33,7))</f>
        <v/>
      </c>
      <c r="K39" s="923"/>
      <c r="L39" s="923"/>
      <c r="M39" s="923"/>
      <c r="N39" s="925"/>
      <c r="O39" s="950"/>
      <c r="P39" s="950"/>
      <c r="Q39" s="950"/>
      <c r="R39" s="950"/>
      <c r="S39" s="959" t="str">
        <f>IF($AS38=0,"",VLOOKUP($AS38,②男入力!$B$10:$AN$33,29))</f>
        <v/>
      </c>
      <c r="T39" s="959"/>
      <c r="U39" s="959"/>
      <c r="V39" s="959"/>
      <c r="W39" s="959"/>
      <c r="X39" s="959"/>
      <c r="Y39" s="959"/>
      <c r="Z39" s="959"/>
      <c r="AA39" s="959"/>
      <c r="AB39" s="958"/>
      <c r="AC39" s="958"/>
      <c r="AD39" s="958"/>
      <c r="AE39" s="958"/>
      <c r="AF39" s="958"/>
      <c r="AG39" s="958"/>
      <c r="AH39" s="950"/>
      <c r="AI39" s="950"/>
      <c r="AJ39" s="950"/>
      <c r="AK39" s="942"/>
      <c r="AL39" s="943"/>
      <c r="AM39" s="944"/>
      <c r="AS39" s="945"/>
    </row>
    <row r="40" spans="2:45" ht="16.899999999999999" customHeight="1">
      <c r="B40" s="970" t="s">
        <v>224</v>
      </c>
      <c r="C40" s="965"/>
      <c r="D40" s="971"/>
      <c r="E40" s="921" t="str">
        <f>IF($AS40=0,"",VLOOKUP($AS40,②男入力!$B$10:$AN$33,11))</f>
        <v/>
      </c>
      <c r="F40" s="920"/>
      <c r="G40" s="920"/>
      <c r="H40" s="920"/>
      <c r="I40" s="920"/>
      <c r="J40" s="920" t="str">
        <f>IF($AS40=0,"",VLOOKUP($AS40,②男入力!$B$10:$AN$33,15))</f>
        <v/>
      </c>
      <c r="K40" s="920"/>
      <c r="L40" s="920"/>
      <c r="M40" s="920"/>
      <c r="N40" s="924"/>
      <c r="O40" s="950" t="str">
        <f>IF($AS40=0,"",VLOOKUP($AS40,②男入力!$B$10:$AN$33,19))</f>
        <v/>
      </c>
      <c r="P40" s="950"/>
      <c r="Q40" s="950" t="str">
        <f>IF($AS40=0,"",VLOOKUP($AS40,②男入力!$B$10:$AN$33,21))</f>
        <v/>
      </c>
      <c r="R40" s="950"/>
      <c r="S40" s="960" t="str">
        <f>IF($AS40=0,"",VLOOKUP($AS40,②男入力!$B$10:$AN$33,23))</f>
        <v/>
      </c>
      <c r="T40" s="960"/>
      <c r="U40" s="960"/>
      <c r="V40" s="960"/>
      <c r="W40" s="960"/>
      <c r="X40" s="960"/>
      <c r="Y40" s="960"/>
      <c r="Z40" s="960"/>
      <c r="AA40" s="960"/>
      <c r="AB40" s="958" t="str">
        <f>IF($AS40=0,"",VLOOKUP($AS40,②男入力!$B$10:$AN$33,34))</f>
        <v/>
      </c>
      <c r="AC40" s="958"/>
      <c r="AD40" s="958"/>
      <c r="AE40" s="958" t="str">
        <f>IF($AS40=0,"",VLOOKUP($AS40,②男入力!$B$10:$AN$33,37))</f>
        <v/>
      </c>
      <c r="AF40" s="958"/>
      <c r="AG40" s="958"/>
      <c r="AH40" s="950" t="str">
        <f>IF($AS40=0,"",VLOOKUP($AS40,②男入力!$B$10:$BN$33,47))</f>
        <v/>
      </c>
      <c r="AI40" s="950"/>
      <c r="AJ40" s="950"/>
      <c r="AK40" s="940">
        <f>'⑤-1全国男選択'!$AI15</f>
        <v>0</v>
      </c>
      <c r="AL40" s="916"/>
      <c r="AM40" s="941"/>
      <c r="AS40" s="945">
        <f>'⑤-1全国男選択'!$AD15</f>
        <v>0</v>
      </c>
    </row>
    <row r="41" spans="2:45" ht="16.899999999999999" customHeight="1">
      <c r="B41" s="922"/>
      <c r="C41" s="923"/>
      <c r="D41" s="925"/>
      <c r="E41" s="922" t="str">
        <f>IF($AS40=0,"",VLOOKUP($AS40,②男入力!$B$10:$AN$33,3))</f>
        <v/>
      </c>
      <c r="F41" s="923"/>
      <c r="G41" s="923"/>
      <c r="H41" s="923"/>
      <c r="I41" s="923"/>
      <c r="J41" s="923" t="str">
        <f>IF($AS40=0,"",VLOOKUP($AS40,②男入力!$B$10:$AN$33,7))</f>
        <v/>
      </c>
      <c r="K41" s="923"/>
      <c r="L41" s="923"/>
      <c r="M41" s="923"/>
      <c r="N41" s="925"/>
      <c r="O41" s="950"/>
      <c r="P41" s="950"/>
      <c r="Q41" s="950"/>
      <c r="R41" s="950"/>
      <c r="S41" s="959" t="str">
        <f>IF($AS40=0,"",VLOOKUP($AS40,②男入力!$B$10:$AN$33,29))</f>
        <v/>
      </c>
      <c r="T41" s="959"/>
      <c r="U41" s="959"/>
      <c r="V41" s="959"/>
      <c r="W41" s="959"/>
      <c r="X41" s="959"/>
      <c r="Y41" s="959"/>
      <c r="Z41" s="959"/>
      <c r="AA41" s="959"/>
      <c r="AB41" s="958"/>
      <c r="AC41" s="958"/>
      <c r="AD41" s="958"/>
      <c r="AE41" s="958"/>
      <c r="AF41" s="958"/>
      <c r="AG41" s="958"/>
      <c r="AH41" s="950"/>
      <c r="AI41" s="950"/>
      <c r="AJ41" s="950"/>
      <c r="AK41" s="942"/>
      <c r="AL41" s="943"/>
      <c r="AM41" s="944"/>
      <c r="AS41" s="945"/>
    </row>
    <row r="42" spans="2:45" ht="16.899999999999999" customHeight="1">
      <c r="B42" s="970" t="s">
        <v>226</v>
      </c>
      <c r="C42" s="965"/>
      <c r="D42" s="971"/>
      <c r="E42" s="921" t="str">
        <f>IF($AS42=0,"",VLOOKUP($AS42,②男入力!$B$10:$AN$33,11))</f>
        <v/>
      </c>
      <c r="F42" s="920"/>
      <c r="G42" s="920"/>
      <c r="H42" s="920"/>
      <c r="I42" s="920"/>
      <c r="J42" s="920" t="str">
        <f>IF($AS42=0,"",VLOOKUP($AS42,②男入力!$B$10:$AN$33,15))</f>
        <v/>
      </c>
      <c r="K42" s="920"/>
      <c r="L42" s="920"/>
      <c r="M42" s="920"/>
      <c r="N42" s="924"/>
      <c r="O42" s="950" t="str">
        <f>IF($AS42=0,"",VLOOKUP($AS42,②男入力!$B$10:$AN$33,19))</f>
        <v/>
      </c>
      <c r="P42" s="950"/>
      <c r="Q42" s="950" t="str">
        <f>IF($AS42=0,"",VLOOKUP($AS42,②男入力!$B$10:$AN$33,21))</f>
        <v/>
      </c>
      <c r="R42" s="950"/>
      <c r="S42" s="960" t="str">
        <f>IF($AS42=0,"",VLOOKUP($AS42,②男入力!$B$10:$AN$33,23))</f>
        <v/>
      </c>
      <c r="T42" s="960"/>
      <c r="U42" s="960"/>
      <c r="V42" s="960"/>
      <c r="W42" s="960"/>
      <c r="X42" s="960"/>
      <c r="Y42" s="960"/>
      <c r="Z42" s="960"/>
      <c r="AA42" s="960"/>
      <c r="AB42" s="958" t="str">
        <f>IF($AS42=0,"",VLOOKUP($AS42,②男入力!$B$10:$AN$33,34))</f>
        <v/>
      </c>
      <c r="AC42" s="958"/>
      <c r="AD42" s="958"/>
      <c r="AE42" s="958" t="str">
        <f>IF($AS42=0,"",VLOOKUP($AS42,②男入力!$B$10:$AN$33,37))</f>
        <v/>
      </c>
      <c r="AF42" s="958"/>
      <c r="AG42" s="958"/>
      <c r="AH42" s="950" t="str">
        <f>IF($AS42=0,"",VLOOKUP($AS42,②男入力!$B$10:$BN$33,47))</f>
        <v/>
      </c>
      <c r="AI42" s="950"/>
      <c r="AJ42" s="950"/>
      <c r="AK42" s="940">
        <f>'⑤-1全国男選択'!$AI16</f>
        <v>0</v>
      </c>
      <c r="AL42" s="916"/>
      <c r="AM42" s="941"/>
      <c r="AS42" s="945">
        <f>'⑤-1全国男選択'!$AD16</f>
        <v>0</v>
      </c>
    </row>
    <row r="43" spans="2:45" ht="16.899999999999999" customHeight="1">
      <c r="B43" s="922"/>
      <c r="C43" s="923"/>
      <c r="D43" s="925"/>
      <c r="E43" s="922" t="str">
        <f>IF($AS42=0,"",VLOOKUP($AS42,②男入力!$B$10:$AN$33,3))</f>
        <v/>
      </c>
      <c r="F43" s="923"/>
      <c r="G43" s="923"/>
      <c r="H43" s="923"/>
      <c r="I43" s="923"/>
      <c r="J43" s="923" t="str">
        <f>IF($AS42=0,"",VLOOKUP($AS42,②男入力!$B$10:$AN$33,7))</f>
        <v/>
      </c>
      <c r="K43" s="923"/>
      <c r="L43" s="923"/>
      <c r="M43" s="923"/>
      <c r="N43" s="925"/>
      <c r="O43" s="950"/>
      <c r="P43" s="950"/>
      <c r="Q43" s="950"/>
      <c r="R43" s="950"/>
      <c r="S43" s="959" t="str">
        <f>IF($AS42=0,"",VLOOKUP($AS42,②男入力!$B$10:$AN$33,29))</f>
        <v/>
      </c>
      <c r="T43" s="959"/>
      <c r="U43" s="959"/>
      <c r="V43" s="959"/>
      <c r="W43" s="959"/>
      <c r="X43" s="959"/>
      <c r="Y43" s="959"/>
      <c r="Z43" s="959"/>
      <c r="AA43" s="959"/>
      <c r="AB43" s="958"/>
      <c r="AC43" s="958"/>
      <c r="AD43" s="958"/>
      <c r="AE43" s="958"/>
      <c r="AF43" s="958"/>
      <c r="AG43" s="958"/>
      <c r="AH43" s="950"/>
      <c r="AI43" s="950"/>
      <c r="AJ43" s="950"/>
      <c r="AK43" s="942"/>
      <c r="AL43" s="943"/>
      <c r="AM43" s="944"/>
      <c r="AS43" s="945"/>
    </row>
    <row r="44" spans="2:45" ht="16.899999999999999" customHeight="1">
      <c r="B44" s="970" t="s">
        <v>198</v>
      </c>
      <c r="C44" s="965"/>
      <c r="D44" s="971"/>
      <c r="E44" s="921" t="str">
        <f>IF($AS44=0,"",VLOOKUP($AS44,②男入力!$B$10:$AN$33,11))</f>
        <v/>
      </c>
      <c r="F44" s="920"/>
      <c r="G44" s="920"/>
      <c r="H44" s="920"/>
      <c r="I44" s="920"/>
      <c r="J44" s="920" t="str">
        <f>IF($AS44=0,"",VLOOKUP($AS44,②男入力!$B$10:$AN$33,15))</f>
        <v/>
      </c>
      <c r="K44" s="920"/>
      <c r="L44" s="920"/>
      <c r="M44" s="920"/>
      <c r="N44" s="924"/>
      <c r="O44" s="950" t="str">
        <f>IF($AS44=0,"",VLOOKUP($AS44,②男入力!$B$10:$AN$33,19))</f>
        <v/>
      </c>
      <c r="P44" s="950"/>
      <c r="Q44" s="950" t="str">
        <f>IF($AS44=0,"",VLOOKUP($AS44,②男入力!$B$10:$AN$33,21))</f>
        <v/>
      </c>
      <c r="R44" s="950"/>
      <c r="S44" s="960" t="str">
        <f>IF($AS44=0,"",VLOOKUP($AS44,②男入力!$B$10:$AN$33,23))</f>
        <v/>
      </c>
      <c r="T44" s="960"/>
      <c r="U44" s="960"/>
      <c r="V44" s="960"/>
      <c r="W44" s="960"/>
      <c r="X44" s="960"/>
      <c r="Y44" s="960"/>
      <c r="Z44" s="960"/>
      <c r="AA44" s="960"/>
      <c r="AB44" s="958" t="str">
        <f>IF($AS44=0,"",VLOOKUP($AS44,②男入力!$B$10:$AN$33,34))</f>
        <v/>
      </c>
      <c r="AC44" s="958"/>
      <c r="AD44" s="958"/>
      <c r="AE44" s="958" t="str">
        <f>IF($AS44=0,"",VLOOKUP($AS44,②男入力!$B$10:$AN$33,37))</f>
        <v/>
      </c>
      <c r="AF44" s="958"/>
      <c r="AG44" s="958"/>
      <c r="AH44" s="950" t="str">
        <f>IF($AS44=0,"",VLOOKUP($AS44,②男入力!$B$10:$BN$33,47))</f>
        <v/>
      </c>
      <c r="AI44" s="950"/>
      <c r="AJ44" s="950"/>
      <c r="AK44" s="940">
        <f>'⑤-1全国男選択'!$AI17</f>
        <v>0</v>
      </c>
      <c r="AL44" s="916"/>
      <c r="AM44" s="941"/>
      <c r="AS44" s="945">
        <f>'⑤-1全国男選択'!$AD17</f>
        <v>0</v>
      </c>
    </row>
    <row r="45" spans="2:45" ht="16.899999999999999" customHeight="1">
      <c r="B45" s="922"/>
      <c r="C45" s="923"/>
      <c r="D45" s="925"/>
      <c r="E45" s="922" t="str">
        <f>IF($AS44=0,"",VLOOKUP($AS44,②男入力!$B$10:$AN$33,3))</f>
        <v/>
      </c>
      <c r="F45" s="923"/>
      <c r="G45" s="923"/>
      <c r="H45" s="923"/>
      <c r="I45" s="923"/>
      <c r="J45" s="923" t="str">
        <f>IF($AS44=0,"",VLOOKUP($AS44,②男入力!$B$10:$AN$33,7))</f>
        <v/>
      </c>
      <c r="K45" s="923"/>
      <c r="L45" s="923"/>
      <c r="M45" s="923"/>
      <c r="N45" s="925"/>
      <c r="O45" s="950"/>
      <c r="P45" s="950"/>
      <c r="Q45" s="950"/>
      <c r="R45" s="950"/>
      <c r="S45" s="959" t="str">
        <f>IF($AS44=0,"",VLOOKUP($AS44,②男入力!$B$10:$AN$33,29))</f>
        <v/>
      </c>
      <c r="T45" s="959"/>
      <c r="U45" s="959"/>
      <c r="V45" s="959"/>
      <c r="W45" s="959"/>
      <c r="X45" s="959"/>
      <c r="Y45" s="959"/>
      <c r="Z45" s="959"/>
      <c r="AA45" s="959"/>
      <c r="AB45" s="958"/>
      <c r="AC45" s="958"/>
      <c r="AD45" s="958"/>
      <c r="AE45" s="958"/>
      <c r="AF45" s="958"/>
      <c r="AG45" s="958"/>
      <c r="AH45" s="950"/>
      <c r="AI45" s="950"/>
      <c r="AJ45" s="950"/>
      <c r="AK45" s="942"/>
      <c r="AL45" s="943"/>
      <c r="AM45" s="944"/>
      <c r="AS45" s="945"/>
    </row>
    <row r="46" spans="2:45" ht="12" customHeight="1"/>
    <row r="47" spans="2:45" ht="15" customHeight="1">
      <c r="B47" s="967" t="s">
        <v>145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</row>
    <row r="48" spans="2:45" ht="15" customHeight="1">
      <c r="B48" s="967"/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</row>
    <row r="49" spans="2:38" ht="15" customHeight="1"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  <c r="AH49" s="967"/>
      <c r="AI49" s="967"/>
      <c r="AJ49" s="967"/>
      <c r="AK49" s="967"/>
      <c r="AL49" s="967"/>
    </row>
    <row r="50" spans="2:38" ht="15" customHeight="1">
      <c r="D50" s="54"/>
      <c r="E50" s="968" t="str">
        <f>⑦日付!$Q$6</f>
        <v>令和年月日</v>
      </c>
      <c r="F50" s="968"/>
      <c r="G50" s="968"/>
      <c r="H50" s="968"/>
      <c r="I50" s="968"/>
      <c r="J50" s="968"/>
      <c r="K50" s="968"/>
      <c r="L50" s="968"/>
      <c r="M50" s="968"/>
      <c r="N50" s="968"/>
      <c r="O50" s="968"/>
      <c r="P50" s="968"/>
      <c r="Q50" s="54"/>
      <c r="R50" s="54"/>
    </row>
    <row r="51" spans="2:38" ht="8.25" customHeight="1"/>
    <row r="52" spans="2:38" ht="15" customHeight="1">
      <c r="C52" s="969" t="str">
        <f>①基本情報!$B$9&amp;"　　校長　　"&amp;①基本情報!$U$12&amp;"　　印"</f>
        <v>　　校長　　　　印</v>
      </c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sheetProtection sheet="1" objects="1" scenarios="1"/>
  <mergeCells count="168">
    <mergeCell ref="B42:D43"/>
    <mergeCell ref="B44:D45"/>
    <mergeCell ref="AH28:AJ29"/>
    <mergeCell ref="AH30:AJ31"/>
    <mergeCell ref="AH32:AJ33"/>
    <mergeCell ref="AH34:AJ35"/>
    <mergeCell ref="AH36:AJ37"/>
    <mergeCell ref="AH38:AJ39"/>
    <mergeCell ref="AH40:AJ41"/>
    <mergeCell ref="AH42:AJ43"/>
    <mergeCell ref="AH44:AJ45"/>
    <mergeCell ref="AB28:AD29"/>
    <mergeCell ref="AE28:AG29"/>
    <mergeCell ref="E29:N29"/>
    <mergeCell ref="S29:AA29"/>
    <mergeCell ref="AB32:AD33"/>
    <mergeCell ref="AE32:AG33"/>
    <mergeCell ref="O36:P37"/>
    <mergeCell ref="Q36:R37"/>
    <mergeCell ref="S36:AA36"/>
    <mergeCell ref="O34:P35"/>
    <mergeCell ref="Q34:R35"/>
    <mergeCell ref="B38:D39"/>
    <mergeCell ref="B40:D41"/>
    <mergeCell ref="AK28:AM29"/>
    <mergeCell ref="AK30:AM31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B15:F15"/>
    <mergeCell ref="G15:I15"/>
    <mergeCell ref="J15:R15"/>
    <mergeCell ref="S15:AM15"/>
    <mergeCell ref="G16:I16"/>
    <mergeCell ref="J16:Q16"/>
    <mergeCell ref="V22:AC22"/>
    <mergeCell ref="G23:AL23"/>
    <mergeCell ref="G24:I24"/>
    <mergeCell ref="J24:M24"/>
    <mergeCell ref="B20:U20"/>
    <mergeCell ref="G18:N18"/>
    <mergeCell ref="O25:T25"/>
    <mergeCell ref="V25:AD25"/>
    <mergeCell ref="AE25:AK25"/>
    <mergeCell ref="G21:I21"/>
    <mergeCell ref="J21:R21"/>
    <mergeCell ref="G22:I22"/>
    <mergeCell ref="J22:P22"/>
    <mergeCell ref="S22:U22"/>
    <mergeCell ref="G25:N25"/>
    <mergeCell ref="B27:F27"/>
    <mergeCell ref="E28:N28"/>
    <mergeCell ref="O28:P29"/>
    <mergeCell ref="Q28:R29"/>
    <mergeCell ref="S28:AA28"/>
    <mergeCell ref="B28:D29"/>
    <mergeCell ref="O32:P33"/>
    <mergeCell ref="Q32:R33"/>
    <mergeCell ref="S32:AA32"/>
    <mergeCell ref="O30:P31"/>
    <mergeCell ref="Q30:R31"/>
    <mergeCell ref="S30:AA30"/>
    <mergeCell ref="B30:D31"/>
    <mergeCell ref="B32:D33"/>
    <mergeCell ref="AS32:AS33"/>
    <mergeCell ref="S33:AA33"/>
    <mergeCell ref="AE30:AG31"/>
    <mergeCell ref="AS30:AS31"/>
    <mergeCell ref="S31:AA31"/>
    <mergeCell ref="AB30:AD31"/>
    <mergeCell ref="AK32:AM33"/>
    <mergeCell ref="J30:N30"/>
    <mergeCell ref="J31:N31"/>
    <mergeCell ref="J32:N32"/>
    <mergeCell ref="J33:N33"/>
    <mergeCell ref="S34:AA34"/>
    <mergeCell ref="B34:D35"/>
    <mergeCell ref="B36:D37"/>
    <mergeCell ref="AB36:AD37"/>
    <mergeCell ref="AE36:AG37"/>
    <mergeCell ref="AS36:AS37"/>
    <mergeCell ref="S37:AA37"/>
    <mergeCell ref="AE34:AG35"/>
    <mergeCell ref="AS34:AS35"/>
    <mergeCell ref="S35:AA35"/>
    <mergeCell ref="AB34:AD35"/>
    <mergeCell ref="AK34:AM35"/>
    <mergeCell ref="AK36:AM37"/>
    <mergeCell ref="J34:N34"/>
    <mergeCell ref="J35:N35"/>
    <mergeCell ref="J36:N36"/>
    <mergeCell ref="J37:N37"/>
    <mergeCell ref="J42:N42"/>
    <mergeCell ref="J43:N43"/>
    <mergeCell ref="J44:N44"/>
    <mergeCell ref="J45:N45"/>
    <mergeCell ref="AB40:AD41"/>
    <mergeCell ref="AE40:AG41"/>
    <mergeCell ref="AS40:AS41"/>
    <mergeCell ref="S41:AA41"/>
    <mergeCell ref="AE38:AG39"/>
    <mergeCell ref="AS38:AS39"/>
    <mergeCell ref="S39:AA39"/>
    <mergeCell ref="AB38:AD39"/>
    <mergeCell ref="AK38:AM39"/>
    <mergeCell ref="AK40:AM41"/>
    <mergeCell ref="J38:N38"/>
    <mergeCell ref="J39:N39"/>
    <mergeCell ref="J40:N40"/>
    <mergeCell ref="J41:N41"/>
    <mergeCell ref="O40:P41"/>
    <mergeCell ref="Q40:R41"/>
    <mergeCell ref="S40:AA40"/>
    <mergeCell ref="O38:P39"/>
    <mergeCell ref="Q38:R39"/>
    <mergeCell ref="S38:AA38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AK42:AM43"/>
    <mergeCell ref="AK44:AM45"/>
    <mergeCell ref="B47:AL49"/>
    <mergeCell ref="E50:P50"/>
    <mergeCell ref="C52:AJ52"/>
    <mergeCell ref="AB44:AD45"/>
    <mergeCell ref="AE44:AG45"/>
    <mergeCell ref="AS44:AS45"/>
    <mergeCell ref="S45:AA45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AE42:AG43"/>
  </mergeCells>
  <phoneticPr fontId="2"/>
  <hyperlinks>
    <hyperlink ref="D1" location="Top!A1" display="Topへ戻る" xr:uid="{00000000-0004-0000-0D00-000000000000}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2:AA32 O33:AA33 O34:AA34 O35:AA35 O36:AA36 O37:AA37 O38:AA38 O39:AA39 O40:AA40 O41:AA41 O42:AA42 O43:AA43 O44:AA44 O45:AA45 O30:AA30 O31:AA31 E31:N43 E44:N44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AW203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9" defaultRowHeight="13.5"/>
  <cols>
    <col min="1" max="38" width="2.5" style="319" customWidth="1"/>
    <col min="39" max="39" width="9" style="319"/>
    <col min="40" max="42" width="9" style="319" hidden="1" customWidth="1"/>
    <col min="43" max="16384" width="9" style="319"/>
  </cols>
  <sheetData>
    <row r="1" spans="1:49" ht="47.25" customHeight="1">
      <c r="A1" s="1"/>
      <c r="B1" s="1"/>
      <c r="C1" s="1"/>
      <c r="D1" s="826" t="s">
        <v>103</v>
      </c>
      <c r="E1" s="827"/>
      <c r="F1" s="827"/>
      <c r="G1" s="827"/>
      <c r="H1" s="827"/>
      <c r="I1" s="827"/>
      <c r="J1" s="828"/>
      <c r="L1" s="110"/>
      <c r="M1" s="110"/>
      <c r="N1" s="355" t="s">
        <v>325</v>
      </c>
      <c r="O1" s="110"/>
      <c r="P1" s="110"/>
      <c r="Q1" s="110"/>
      <c r="R1" s="110"/>
      <c r="S1" s="110"/>
      <c r="T1" s="110"/>
      <c r="U1" s="110"/>
      <c r="V1" s="110"/>
      <c r="W1" s="110"/>
    </row>
    <row r="2" spans="1:49" ht="9.75" customHeight="1"/>
    <row r="3" spans="1:49" ht="15" customHeight="1">
      <c r="A3" s="986" t="str">
        <f>Top!$B$6&amp;"申込書（男子団体戦）"</f>
        <v>第４７回関東中学校柔道大会申込書（男子団体戦）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</row>
    <row r="4" spans="1:49" ht="15" customHeight="1">
      <c r="A4" s="986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</row>
    <row r="5" spans="1:49" ht="18.75" customHeight="1">
      <c r="A5" s="685" t="s">
        <v>326</v>
      </c>
      <c r="B5" s="686"/>
      <c r="C5" s="687"/>
      <c r="D5" s="573" t="s">
        <v>327</v>
      </c>
      <c r="E5" s="573"/>
      <c r="F5" s="573"/>
      <c r="G5" s="573"/>
      <c r="H5" s="573"/>
      <c r="I5" s="573"/>
      <c r="J5" s="573"/>
      <c r="K5" s="573"/>
      <c r="L5" s="573"/>
      <c r="M5" s="573" t="s">
        <v>328</v>
      </c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685" t="s">
        <v>1</v>
      </c>
      <c r="AC5" s="686"/>
      <c r="AD5" s="686"/>
      <c r="AE5" s="686"/>
      <c r="AF5" s="686"/>
      <c r="AG5" s="686"/>
      <c r="AH5" s="686"/>
      <c r="AI5" s="687"/>
    </row>
    <row r="6" spans="1:49" ht="18.75" customHeight="1">
      <c r="A6" s="974">
        <f>①基本情報!$Y$8</f>
        <v>0</v>
      </c>
      <c r="B6" s="975"/>
      <c r="C6" s="976"/>
      <c r="D6" s="573">
        <f>①基本情報!$B$9</f>
        <v>0</v>
      </c>
      <c r="E6" s="573"/>
      <c r="F6" s="573"/>
      <c r="G6" s="573"/>
      <c r="H6" s="573"/>
      <c r="I6" s="573"/>
      <c r="J6" s="573"/>
      <c r="K6" s="573"/>
      <c r="L6" s="573"/>
      <c r="M6" s="356" t="s">
        <v>3</v>
      </c>
      <c r="N6" s="978">
        <f>①基本情報!$O$8</f>
        <v>0</v>
      </c>
      <c r="O6" s="978"/>
      <c r="P6" s="978"/>
      <c r="Q6" s="978"/>
      <c r="R6" s="978"/>
      <c r="S6" s="978"/>
      <c r="T6" s="978"/>
      <c r="U6" s="978"/>
      <c r="V6" s="978"/>
      <c r="W6" s="978"/>
      <c r="X6" s="978"/>
      <c r="Y6" s="978"/>
      <c r="Z6" s="978"/>
      <c r="AA6" s="979"/>
      <c r="AB6" s="974" t="s">
        <v>329</v>
      </c>
      <c r="AC6" s="975"/>
      <c r="AD6" s="975">
        <f>①基本情報!$AC$8</f>
        <v>0</v>
      </c>
      <c r="AE6" s="975"/>
      <c r="AF6" s="975"/>
      <c r="AG6" s="975"/>
      <c r="AH6" s="975"/>
      <c r="AI6" s="976"/>
    </row>
    <row r="7" spans="1:49" ht="18.75" customHeight="1">
      <c r="A7" s="690"/>
      <c r="B7" s="691"/>
      <c r="C7" s="977"/>
      <c r="D7" s="573"/>
      <c r="E7" s="573"/>
      <c r="F7" s="573"/>
      <c r="G7" s="573"/>
      <c r="H7" s="573"/>
      <c r="I7" s="573"/>
      <c r="J7" s="573"/>
      <c r="K7" s="573"/>
      <c r="L7" s="573"/>
      <c r="M7" s="980" t="str">
        <f>①基本情報!$Y$8&amp;①基本情報!$N$9</f>
        <v/>
      </c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1"/>
      <c r="Z7" s="981"/>
      <c r="AA7" s="982"/>
      <c r="AB7" s="983" t="s">
        <v>330</v>
      </c>
      <c r="AC7" s="984"/>
      <c r="AD7" s="984">
        <f>①基本情報!$AB$12</f>
        <v>0</v>
      </c>
      <c r="AE7" s="984"/>
      <c r="AF7" s="984"/>
      <c r="AG7" s="984"/>
      <c r="AH7" s="984"/>
      <c r="AI7" s="985"/>
    </row>
    <row r="8" spans="1:49" ht="18.75" customHeight="1">
      <c r="A8" s="685" t="s">
        <v>23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85" t="s">
        <v>331</v>
      </c>
      <c r="M8" s="686"/>
      <c r="N8" s="686"/>
      <c r="O8" s="687"/>
      <c r="P8" s="685" t="s">
        <v>332</v>
      </c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356"/>
      <c r="AN8" s="357"/>
      <c r="AO8" s="357"/>
      <c r="AP8" s="357"/>
      <c r="AQ8" s="357"/>
      <c r="AR8" s="357"/>
      <c r="AS8" s="357"/>
      <c r="AT8" s="357"/>
      <c r="AU8" s="357"/>
      <c r="AV8" s="357"/>
      <c r="AW8" s="357"/>
    </row>
    <row r="9" spans="1:49" ht="18.75" customHeight="1">
      <c r="A9" s="974" t="s">
        <v>333</v>
      </c>
      <c r="B9" s="975"/>
      <c r="C9" s="987" t="str">
        <f>①基本情報!$D$17&amp;" "&amp;①基本情報!$I$17</f>
        <v xml:space="preserve"> </v>
      </c>
      <c r="D9" s="987"/>
      <c r="E9" s="987"/>
      <c r="F9" s="987"/>
      <c r="G9" s="987"/>
      <c r="H9" s="987"/>
      <c r="I9" s="987"/>
      <c r="J9" s="987"/>
      <c r="K9" s="988"/>
      <c r="L9" s="989">
        <f>①基本情報!$N$18</f>
        <v>0</v>
      </c>
      <c r="M9" s="990"/>
      <c r="N9" s="990"/>
      <c r="O9" s="991"/>
      <c r="P9" s="690" t="s">
        <v>334</v>
      </c>
      <c r="Q9" s="691"/>
      <c r="R9" s="686">
        <f>①基本情報!$N$20</f>
        <v>0</v>
      </c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358"/>
      <c r="AN9" s="357"/>
      <c r="AO9" s="357"/>
      <c r="AP9" s="357"/>
      <c r="AQ9" s="357"/>
      <c r="AR9" s="357"/>
      <c r="AS9" s="357"/>
      <c r="AT9" s="357"/>
      <c r="AU9" s="357"/>
      <c r="AV9" s="357"/>
      <c r="AW9" s="357"/>
    </row>
    <row r="10" spans="1:49" ht="18.75" customHeight="1">
      <c r="A10" s="690" t="str">
        <f>①基本情報!$D$18&amp;" "&amp;①基本情報!$I$18</f>
        <v xml:space="preserve"> </v>
      </c>
      <c r="B10" s="691"/>
      <c r="C10" s="691"/>
      <c r="D10" s="691"/>
      <c r="E10" s="691"/>
      <c r="F10" s="691"/>
      <c r="G10" s="691"/>
      <c r="H10" s="691"/>
      <c r="I10" s="691"/>
      <c r="J10" s="691"/>
      <c r="K10" s="977"/>
      <c r="L10" s="992"/>
      <c r="M10" s="993"/>
      <c r="N10" s="993"/>
      <c r="O10" s="994"/>
      <c r="P10" s="690" t="s">
        <v>335</v>
      </c>
      <c r="Q10" s="691"/>
      <c r="R10" s="691"/>
      <c r="S10" s="691"/>
      <c r="T10" s="686">
        <f>①基本情報!$W$18</f>
        <v>0</v>
      </c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358"/>
      <c r="AF10" s="359"/>
      <c r="AG10" s="359"/>
      <c r="AH10" s="359"/>
      <c r="AI10" s="359"/>
      <c r="AJ10" s="359"/>
      <c r="AK10" s="359"/>
      <c r="AL10" s="359"/>
      <c r="AM10" s="359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</row>
    <row r="11" spans="1:49" ht="18.75" customHeight="1">
      <c r="A11" s="573" t="s">
        <v>336</v>
      </c>
      <c r="B11" s="573"/>
      <c r="C11" s="573"/>
      <c r="D11" s="573"/>
      <c r="E11" s="573"/>
      <c r="F11" s="573"/>
      <c r="G11" s="573" t="s">
        <v>24</v>
      </c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685" t="s">
        <v>410</v>
      </c>
      <c r="S11" s="686"/>
      <c r="T11" s="686"/>
      <c r="U11" s="686"/>
      <c r="V11" s="686"/>
      <c r="W11" s="687"/>
      <c r="X11" s="356"/>
      <c r="Y11" s="464"/>
      <c r="Z11" s="464"/>
      <c r="AA11" s="464"/>
      <c r="AB11" s="464"/>
      <c r="AC11" s="464"/>
      <c r="AD11" s="464"/>
      <c r="AE11" s="425"/>
      <c r="AF11" s="360"/>
      <c r="AG11" s="360"/>
      <c r="AH11" s="360"/>
      <c r="AI11" s="360"/>
      <c r="AJ11" s="361"/>
      <c r="AK11" s="361"/>
      <c r="AL11" s="361"/>
    </row>
    <row r="12" spans="1:49" ht="18.75" customHeight="1">
      <c r="A12" s="974">
        <f>①基本情報!$D$29</f>
        <v>0</v>
      </c>
      <c r="B12" s="975"/>
      <c r="C12" s="975"/>
      <c r="D12" s="975"/>
      <c r="E12" s="975"/>
      <c r="F12" s="975"/>
      <c r="G12" s="1001" t="s">
        <v>333</v>
      </c>
      <c r="H12" s="1002"/>
      <c r="I12" s="1003" t="str">
        <f>①基本情報!$D$26&amp;" "&amp;①基本情報!$I$26</f>
        <v xml:space="preserve"> </v>
      </c>
      <c r="J12" s="1003"/>
      <c r="K12" s="1003"/>
      <c r="L12" s="1003"/>
      <c r="M12" s="1003"/>
      <c r="N12" s="1003"/>
      <c r="O12" s="1003"/>
      <c r="P12" s="1003"/>
      <c r="Q12" s="1004"/>
      <c r="R12" s="1005">
        <f>①基本情報!$N$31</f>
        <v>0</v>
      </c>
      <c r="S12" s="1006"/>
      <c r="T12" s="1006"/>
      <c r="U12" s="1006"/>
      <c r="V12" s="1006"/>
      <c r="W12" s="1007"/>
      <c r="X12" s="358"/>
      <c r="Y12" s="465"/>
      <c r="Z12" s="465"/>
      <c r="AA12" s="465"/>
      <c r="AB12" s="465"/>
      <c r="AC12" s="465"/>
      <c r="AD12" s="465"/>
      <c r="AE12" s="425"/>
      <c r="AF12" s="360"/>
      <c r="AG12" s="360"/>
      <c r="AH12" s="360"/>
      <c r="AI12" s="360"/>
      <c r="AJ12" s="361"/>
      <c r="AK12" s="361"/>
      <c r="AL12" s="361"/>
    </row>
    <row r="13" spans="1:49" ht="18.75" customHeight="1">
      <c r="A13" s="690"/>
      <c r="B13" s="691"/>
      <c r="C13" s="691"/>
      <c r="D13" s="691"/>
      <c r="E13" s="691"/>
      <c r="F13" s="691"/>
      <c r="G13" s="690" t="str">
        <f>①基本情報!$D$27&amp;" "&amp;①基本情報!$I$27</f>
        <v xml:space="preserve"> </v>
      </c>
      <c r="H13" s="691"/>
      <c r="I13" s="691"/>
      <c r="J13" s="691"/>
      <c r="K13" s="691"/>
      <c r="L13" s="691"/>
      <c r="M13" s="691"/>
      <c r="N13" s="691"/>
      <c r="O13" s="691"/>
      <c r="P13" s="691"/>
      <c r="Q13" s="977"/>
      <c r="R13" s="1008"/>
      <c r="S13" s="1009"/>
      <c r="T13" s="1009"/>
      <c r="U13" s="1009"/>
      <c r="V13" s="1009"/>
      <c r="W13" s="1010"/>
      <c r="X13" s="358"/>
      <c r="Y13" s="465"/>
      <c r="Z13" s="465"/>
      <c r="AA13" s="465"/>
      <c r="AB13" s="465"/>
      <c r="AC13" s="465"/>
      <c r="AD13" s="465"/>
      <c r="AE13" s="425"/>
      <c r="AF13" s="360"/>
      <c r="AG13" s="360"/>
      <c r="AH13" s="360"/>
      <c r="AI13" s="360"/>
      <c r="AJ13" s="361"/>
      <c r="AK13" s="361"/>
      <c r="AL13" s="361"/>
    </row>
    <row r="14" spans="1:49" ht="15" customHeight="1">
      <c r="A14" s="978" t="s">
        <v>337</v>
      </c>
      <c r="B14" s="978"/>
      <c r="C14" s="995" t="s">
        <v>338</v>
      </c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5"/>
      <c r="X14" s="996"/>
      <c r="Y14" s="996"/>
      <c r="Z14" s="996"/>
      <c r="AA14" s="996"/>
      <c r="AB14" s="996"/>
      <c r="AC14" s="996"/>
      <c r="AD14" s="996"/>
      <c r="AE14" s="996"/>
      <c r="AF14" s="996"/>
      <c r="AG14" s="996"/>
      <c r="AH14" s="996"/>
      <c r="AI14" s="996"/>
    </row>
    <row r="15" spans="1:49" ht="29.25" customHeight="1">
      <c r="A15" s="997" t="s">
        <v>339</v>
      </c>
      <c r="B15" s="997"/>
      <c r="C15" s="998" t="s">
        <v>340</v>
      </c>
      <c r="D15" s="998"/>
      <c r="E15" s="998"/>
      <c r="F15" s="998"/>
      <c r="G15" s="998"/>
      <c r="H15" s="998"/>
      <c r="I15" s="998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8"/>
      <c r="W15" s="998"/>
      <c r="X15" s="998"/>
      <c r="Y15" s="998"/>
      <c r="Z15" s="998"/>
      <c r="AA15" s="998"/>
      <c r="AB15" s="998"/>
      <c r="AC15" s="998"/>
      <c r="AD15" s="998"/>
      <c r="AE15" s="998"/>
      <c r="AF15" s="998"/>
      <c r="AG15" s="998"/>
      <c r="AH15" s="998"/>
      <c r="AI15" s="998"/>
    </row>
    <row r="16" spans="1:49" ht="11.25" customHeight="1">
      <c r="A16" s="362"/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</row>
    <row r="17" spans="1:40" ht="25.9" customHeight="1">
      <c r="A17" s="573" t="s">
        <v>253</v>
      </c>
      <c r="B17" s="573"/>
      <c r="C17" s="573"/>
      <c r="D17" s="573"/>
      <c r="E17" s="573"/>
      <c r="F17" s="573"/>
      <c r="G17" s="573"/>
      <c r="H17" s="685"/>
      <c r="I17" s="999">
        <f>'⑤-2関東男選択'!$W$18</f>
        <v>0</v>
      </c>
      <c r="J17" s="1000"/>
      <c r="K17" s="1000"/>
      <c r="L17" s="1000"/>
      <c r="M17" s="1000"/>
      <c r="N17" s="1000"/>
      <c r="O17" s="1000"/>
      <c r="P17" s="1000"/>
      <c r="Q17" s="1000"/>
      <c r="R17" s="1000"/>
      <c r="S17" s="1000"/>
      <c r="T17" s="1000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</row>
    <row r="18" spans="1:40" ht="12" customHeight="1">
      <c r="A18" s="362"/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</row>
    <row r="19" spans="1:40" ht="15" customHeight="1">
      <c r="A19" s="573" t="s">
        <v>341</v>
      </c>
      <c r="B19" s="573"/>
      <c r="C19" s="573"/>
      <c r="D19" s="685" t="s">
        <v>52</v>
      </c>
      <c r="E19" s="686"/>
      <c r="F19" s="686"/>
      <c r="G19" s="686"/>
      <c r="H19" s="686"/>
      <c r="I19" s="686"/>
      <c r="J19" s="686"/>
      <c r="K19" s="687"/>
      <c r="L19" s="685" t="s">
        <v>37</v>
      </c>
      <c r="M19" s="686"/>
      <c r="N19" s="686"/>
      <c r="O19" s="686"/>
      <c r="P19" s="686"/>
      <c r="Q19" s="686"/>
      <c r="R19" s="686"/>
      <c r="S19" s="687"/>
      <c r="T19" s="974" t="s">
        <v>32</v>
      </c>
      <c r="U19" s="976"/>
      <c r="V19" s="974" t="s">
        <v>342</v>
      </c>
      <c r="W19" s="976"/>
      <c r="X19" s="573" t="s">
        <v>34</v>
      </c>
      <c r="Y19" s="573"/>
      <c r="Z19" s="573"/>
      <c r="AA19" s="573"/>
      <c r="AB19" s="573" t="s">
        <v>35</v>
      </c>
      <c r="AC19" s="573"/>
      <c r="AD19" s="573" t="s">
        <v>36</v>
      </c>
      <c r="AE19" s="573"/>
      <c r="AF19" s="1011" t="s">
        <v>343</v>
      </c>
      <c r="AG19" s="1012"/>
      <c r="AH19" s="1000" t="s">
        <v>401</v>
      </c>
      <c r="AI19" s="573"/>
    </row>
    <row r="20" spans="1:40" ht="15" customHeight="1">
      <c r="A20" s="573"/>
      <c r="B20" s="573"/>
      <c r="C20" s="573"/>
      <c r="D20" s="685" t="s">
        <v>31</v>
      </c>
      <c r="E20" s="686"/>
      <c r="F20" s="686"/>
      <c r="G20" s="1015"/>
      <c r="H20" s="1016" t="s">
        <v>11</v>
      </c>
      <c r="I20" s="686"/>
      <c r="J20" s="686"/>
      <c r="K20" s="687"/>
      <c r="L20" s="685" t="s">
        <v>68</v>
      </c>
      <c r="M20" s="686"/>
      <c r="N20" s="686"/>
      <c r="O20" s="1015"/>
      <c r="P20" s="1016" t="s">
        <v>69</v>
      </c>
      <c r="Q20" s="686"/>
      <c r="R20" s="686"/>
      <c r="S20" s="687"/>
      <c r="T20" s="690"/>
      <c r="U20" s="977"/>
      <c r="V20" s="690"/>
      <c r="W20" s="977"/>
      <c r="X20" s="573"/>
      <c r="Y20" s="573"/>
      <c r="Z20" s="573"/>
      <c r="AA20" s="573"/>
      <c r="AB20" s="573"/>
      <c r="AC20" s="573"/>
      <c r="AD20" s="573"/>
      <c r="AE20" s="573"/>
      <c r="AF20" s="1013"/>
      <c r="AG20" s="1014"/>
      <c r="AH20" s="573"/>
      <c r="AI20" s="573"/>
      <c r="AJ20" s="359"/>
    </row>
    <row r="21" spans="1:40" ht="37.15" customHeight="1">
      <c r="A21" s="573" t="s">
        <v>25</v>
      </c>
      <c r="B21" s="573"/>
      <c r="C21" s="573"/>
      <c r="D21" s="685" t="str">
        <f>IF($AN21=0,"",VLOOKUP($AN21,②男入力!$B$10:$AN$33,3))</f>
        <v/>
      </c>
      <c r="E21" s="686" t="e">
        <f t="shared" ref="E21:G27" si="0">IF(D21=0,"",VLOOKUP(D21,$B$10:$Q$30,6))</f>
        <v>#N/A</v>
      </c>
      <c r="F21" s="686" t="e">
        <f t="shared" si="0"/>
        <v>#N/A</v>
      </c>
      <c r="G21" s="1015" t="e">
        <f t="shared" si="0"/>
        <v>#N/A</v>
      </c>
      <c r="H21" s="1016" t="str">
        <f>IF($AN21=0,"",VLOOKUP($AN21,②男入力!$B$10:$AN$33,7))</f>
        <v/>
      </c>
      <c r="I21" s="686" t="e">
        <f t="shared" ref="I21:K27" si="1">IF(H21=0,"",VLOOKUP(H21,$B$10:$Q$30,6))</f>
        <v>#N/A</v>
      </c>
      <c r="J21" s="686" t="e">
        <f t="shared" si="1"/>
        <v>#N/A</v>
      </c>
      <c r="K21" s="687" t="e">
        <f t="shared" si="1"/>
        <v>#N/A</v>
      </c>
      <c r="L21" s="685" t="str">
        <f>IF($AN21=0,"",VLOOKUP($AN21,②男入力!$B$10:$AN$33,11))</f>
        <v/>
      </c>
      <c r="M21" s="686" t="e">
        <f t="shared" ref="M21:O27" si="2">IF(L21=0,"",VLOOKUP(L21,$B$10:$Q$30,6))</f>
        <v>#N/A</v>
      </c>
      <c r="N21" s="686" t="e">
        <f t="shared" si="2"/>
        <v>#N/A</v>
      </c>
      <c r="O21" s="1015" t="e">
        <f t="shared" si="2"/>
        <v>#N/A</v>
      </c>
      <c r="P21" s="1016" t="str">
        <f>IF($AN21=0,"",VLOOKUP($AN21,②男入力!$B$10:$AN$33,15))</f>
        <v/>
      </c>
      <c r="Q21" s="686" t="e">
        <f t="shared" ref="Q21:S27" si="3">IF(P21=0,"",VLOOKUP(P21,$B$10:$Q$30,6))</f>
        <v>#N/A</v>
      </c>
      <c r="R21" s="686" t="e">
        <f t="shared" si="3"/>
        <v>#N/A</v>
      </c>
      <c r="S21" s="687" t="e">
        <f t="shared" si="3"/>
        <v>#N/A</v>
      </c>
      <c r="T21" s="685" t="str">
        <f>IF($AN21=0,"",VLOOKUP($AN21,②男入力!$B$10:$AN$33,19))</f>
        <v/>
      </c>
      <c r="U21" s="687" t="e">
        <f t="shared" ref="U21:AE27" si="4">IF(T21=0,"",VLOOKUP(T21,$B$10:$Q$30,6))</f>
        <v>#N/A</v>
      </c>
      <c r="V21" s="685" t="str">
        <f>IF($AN21=0,"",VLOOKUP($AN21,②男入力!$B$10:$AN$33,21))</f>
        <v/>
      </c>
      <c r="W21" s="687" t="e">
        <f t="shared" si="4"/>
        <v>#N/A</v>
      </c>
      <c r="X21" s="1017" t="str">
        <f>IF($AN21=0,"",VLOOKUP($AN21,②男入力!$B$10:$AN$33,23))</f>
        <v/>
      </c>
      <c r="Y21" s="1018" t="e">
        <f t="shared" si="4"/>
        <v>#N/A</v>
      </c>
      <c r="Z21" s="1018" t="s">
        <v>388</v>
      </c>
      <c r="AA21" s="1019" t="e">
        <f t="shared" si="4"/>
        <v>#N/A</v>
      </c>
      <c r="AB21" s="685" t="str">
        <f>IF($AN21=0,"",VLOOKUP($AN21,②男入力!$B$10:$AN$33,34))</f>
        <v/>
      </c>
      <c r="AC21" s="687" t="e">
        <f t="shared" si="4"/>
        <v>#N/A</v>
      </c>
      <c r="AD21" s="685" t="str">
        <f>IF($AN21=0,"",VLOOKUP($AN21,②男入力!$B$10:$AN$33,37))</f>
        <v/>
      </c>
      <c r="AE21" s="687" t="e">
        <f t="shared" si="4"/>
        <v>#N/A</v>
      </c>
      <c r="AF21" s="685">
        <f>'⑤-2関東男選択'!$Z10</f>
        <v>0</v>
      </c>
      <c r="AG21" s="687"/>
      <c r="AH21" s="1020" t="str">
        <f>IF($AN21=0,"",VLOOKUP($AN21,②男入力!$B$10:$BN$33,47))</f>
        <v/>
      </c>
      <c r="AI21" s="1021" t="e">
        <f t="shared" ref="AI21" si="5">IF(AH21=0,"",VLOOKUP(AH21,$B$10:$Q$30,6))</f>
        <v>#N/A</v>
      </c>
      <c r="AJ21" s="359"/>
      <c r="AN21" s="422">
        <f>'⑤-2関東男選択'!V10</f>
        <v>0</v>
      </c>
    </row>
    <row r="22" spans="1:40" ht="37.5" customHeight="1">
      <c r="A22" s="573" t="s">
        <v>26</v>
      </c>
      <c r="B22" s="573"/>
      <c r="C22" s="573"/>
      <c r="D22" s="685" t="str">
        <f>IF($AN22=0,"",VLOOKUP($AN22,②男入力!$B$10:$AN$33,3))</f>
        <v/>
      </c>
      <c r="E22" s="686" t="e">
        <f t="shared" si="0"/>
        <v>#N/A</v>
      </c>
      <c r="F22" s="686" t="e">
        <f t="shared" si="0"/>
        <v>#N/A</v>
      </c>
      <c r="G22" s="1015" t="e">
        <f t="shared" si="0"/>
        <v>#N/A</v>
      </c>
      <c r="H22" s="1016" t="str">
        <f>IF($AN22=0,"",VLOOKUP($AN22,②男入力!$B$10:$AN$33,7))</f>
        <v/>
      </c>
      <c r="I22" s="686" t="e">
        <f t="shared" si="1"/>
        <v>#N/A</v>
      </c>
      <c r="J22" s="686" t="e">
        <f t="shared" si="1"/>
        <v>#N/A</v>
      </c>
      <c r="K22" s="687" t="e">
        <f t="shared" si="1"/>
        <v>#N/A</v>
      </c>
      <c r="L22" s="685" t="str">
        <f>IF($AN22=0,"",VLOOKUP($AN22,②男入力!$B$10:$AN$33,11))</f>
        <v/>
      </c>
      <c r="M22" s="686" t="e">
        <f t="shared" si="2"/>
        <v>#N/A</v>
      </c>
      <c r="N22" s="686" t="e">
        <f t="shared" si="2"/>
        <v>#N/A</v>
      </c>
      <c r="O22" s="1015" t="e">
        <f t="shared" si="2"/>
        <v>#N/A</v>
      </c>
      <c r="P22" s="1016" t="str">
        <f>IF($AN22=0,"",VLOOKUP($AN22,②男入力!$B$10:$AN$33,15))</f>
        <v/>
      </c>
      <c r="Q22" s="686" t="e">
        <f t="shared" si="3"/>
        <v>#N/A</v>
      </c>
      <c r="R22" s="686" t="e">
        <f t="shared" si="3"/>
        <v>#N/A</v>
      </c>
      <c r="S22" s="687" t="e">
        <f t="shared" si="3"/>
        <v>#N/A</v>
      </c>
      <c r="T22" s="685" t="str">
        <f>IF($AN22=0,"",VLOOKUP($AN22,②男入力!$B$10:$AN$33,19))</f>
        <v/>
      </c>
      <c r="U22" s="687" t="e">
        <f t="shared" si="4"/>
        <v>#N/A</v>
      </c>
      <c r="V22" s="685" t="str">
        <f>IF($AN22=0,"",VLOOKUP($AN22,②男入力!$B$10:$AN$33,21))</f>
        <v/>
      </c>
      <c r="W22" s="687" t="e">
        <f t="shared" si="4"/>
        <v>#N/A</v>
      </c>
      <c r="X22" s="1017" t="str">
        <f>IF($AN22=0,"",VLOOKUP($AN22,②男入力!$B$10:$AN$33,23))</f>
        <v/>
      </c>
      <c r="Y22" s="1018" t="e">
        <f t="shared" si="4"/>
        <v>#N/A</v>
      </c>
      <c r="Z22" s="1018" t="s">
        <v>388</v>
      </c>
      <c r="AA22" s="1019" t="e">
        <f t="shared" si="4"/>
        <v>#N/A</v>
      </c>
      <c r="AB22" s="685" t="str">
        <f>IF($AN22=0,"",VLOOKUP($AN22,②男入力!$B$10:$AN$33,34))</f>
        <v/>
      </c>
      <c r="AC22" s="687" t="e">
        <f t="shared" si="4"/>
        <v>#N/A</v>
      </c>
      <c r="AD22" s="685" t="str">
        <f>IF($AN22=0,"",VLOOKUP($AN22,②男入力!$B$10:$AN$33,37))</f>
        <v/>
      </c>
      <c r="AE22" s="687" t="e">
        <f t="shared" si="4"/>
        <v>#N/A</v>
      </c>
      <c r="AF22" s="685">
        <f>'⑤-2関東男選択'!$Z11</f>
        <v>0</v>
      </c>
      <c r="AG22" s="687"/>
      <c r="AH22" s="1020" t="str">
        <f>IF($AN22=0,"",VLOOKUP($AN22,②男入力!$B$10:$BN$33,47))</f>
        <v/>
      </c>
      <c r="AI22" s="1021" t="e">
        <f t="shared" ref="AI22:AI27" si="6">IF(AH22=0,"",VLOOKUP(AH22,$B$10:$Q$30,6))</f>
        <v>#N/A</v>
      </c>
      <c r="AN22" s="422">
        <f>'⑤-2関東男選択'!V11</f>
        <v>0</v>
      </c>
    </row>
    <row r="23" spans="1:40" ht="37.5" customHeight="1">
      <c r="A23" s="573" t="s">
        <v>27</v>
      </c>
      <c r="B23" s="573"/>
      <c r="C23" s="573"/>
      <c r="D23" s="685" t="str">
        <f>IF($AN23=0,"",VLOOKUP($AN23,②男入力!$B$10:$AN$33,3))</f>
        <v/>
      </c>
      <c r="E23" s="686" t="e">
        <f t="shared" si="0"/>
        <v>#N/A</v>
      </c>
      <c r="F23" s="686" t="e">
        <f t="shared" si="0"/>
        <v>#N/A</v>
      </c>
      <c r="G23" s="1015" t="e">
        <f t="shared" si="0"/>
        <v>#N/A</v>
      </c>
      <c r="H23" s="1016" t="str">
        <f>IF($AN23=0,"",VLOOKUP($AN23,②男入力!$B$10:$AN$33,7))</f>
        <v/>
      </c>
      <c r="I23" s="686" t="e">
        <f t="shared" si="1"/>
        <v>#N/A</v>
      </c>
      <c r="J23" s="686" t="e">
        <f t="shared" si="1"/>
        <v>#N/A</v>
      </c>
      <c r="K23" s="687" t="e">
        <f t="shared" si="1"/>
        <v>#N/A</v>
      </c>
      <c r="L23" s="685" t="str">
        <f>IF($AN23=0,"",VLOOKUP($AN23,②男入力!$B$10:$AN$33,11))</f>
        <v/>
      </c>
      <c r="M23" s="686" t="e">
        <f t="shared" si="2"/>
        <v>#N/A</v>
      </c>
      <c r="N23" s="686" t="e">
        <f t="shared" si="2"/>
        <v>#N/A</v>
      </c>
      <c r="O23" s="1015" t="e">
        <f t="shared" si="2"/>
        <v>#N/A</v>
      </c>
      <c r="P23" s="1016" t="str">
        <f>IF($AN23=0,"",VLOOKUP($AN23,②男入力!$B$10:$AN$33,15))</f>
        <v/>
      </c>
      <c r="Q23" s="686" t="e">
        <f t="shared" si="3"/>
        <v>#N/A</v>
      </c>
      <c r="R23" s="686" t="e">
        <f t="shared" si="3"/>
        <v>#N/A</v>
      </c>
      <c r="S23" s="687" t="e">
        <f t="shared" si="3"/>
        <v>#N/A</v>
      </c>
      <c r="T23" s="685" t="str">
        <f>IF($AN23=0,"",VLOOKUP($AN23,②男入力!$B$10:$AN$33,19))</f>
        <v/>
      </c>
      <c r="U23" s="687" t="e">
        <f t="shared" si="4"/>
        <v>#N/A</v>
      </c>
      <c r="V23" s="685" t="str">
        <f>IF($AN23=0,"",VLOOKUP($AN23,②男入力!$B$10:$AN$33,21))</f>
        <v/>
      </c>
      <c r="W23" s="687" t="e">
        <f t="shared" si="4"/>
        <v>#N/A</v>
      </c>
      <c r="X23" s="1017" t="str">
        <f>IF($AN23=0,"",VLOOKUP($AN23,②男入力!$B$10:$AN$33,23))</f>
        <v/>
      </c>
      <c r="Y23" s="1018" t="e">
        <f t="shared" si="4"/>
        <v>#N/A</v>
      </c>
      <c r="Z23" s="1018" t="s">
        <v>388</v>
      </c>
      <c r="AA23" s="1019" t="e">
        <f t="shared" si="4"/>
        <v>#N/A</v>
      </c>
      <c r="AB23" s="685" t="str">
        <f>IF($AN23=0,"",VLOOKUP($AN23,②男入力!$B$10:$AN$33,34))</f>
        <v/>
      </c>
      <c r="AC23" s="687" t="e">
        <f t="shared" si="4"/>
        <v>#N/A</v>
      </c>
      <c r="AD23" s="685" t="str">
        <f>IF($AN23=0,"",VLOOKUP($AN23,②男入力!$B$10:$AN$33,37))</f>
        <v/>
      </c>
      <c r="AE23" s="687" t="e">
        <f t="shared" si="4"/>
        <v>#N/A</v>
      </c>
      <c r="AF23" s="685">
        <f>'⑤-2関東男選択'!$Z12</f>
        <v>0</v>
      </c>
      <c r="AG23" s="687"/>
      <c r="AH23" s="1020" t="str">
        <f>IF($AN23=0,"",VLOOKUP($AN23,②男入力!$B$10:$BN$33,47))</f>
        <v/>
      </c>
      <c r="AI23" s="1021" t="e">
        <f t="shared" si="6"/>
        <v>#N/A</v>
      </c>
      <c r="AN23" s="422">
        <f>'⑤-2関東男選択'!V12</f>
        <v>0</v>
      </c>
    </row>
    <row r="24" spans="1:40" ht="37.5" customHeight="1">
      <c r="A24" s="573" t="s">
        <v>90</v>
      </c>
      <c r="B24" s="573"/>
      <c r="C24" s="573"/>
      <c r="D24" s="685" t="str">
        <f>IF($AN24=0,"",VLOOKUP($AN24,②男入力!$B$10:$AN$33,3))</f>
        <v/>
      </c>
      <c r="E24" s="686" t="e">
        <f t="shared" si="0"/>
        <v>#N/A</v>
      </c>
      <c r="F24" s="686" t="e">
        <f t="shared" si="0"/>
        <v>#N/A</v>
      </c>
      <c r="G24" s="1015" t="e">
        <f t="shared" si="0"/>
        <v>#N/A</v>
      </c>
      <c r="H24" s="1016" t="str">
        <f>IF($AN24=0,"",VLOOKUP($AN24,②男入力!$B$10:$AN$33,7))</f>
        <v/>
      </c>
      <c r="I24" s="686" t="e">
        <f t="shared" si="1"/>
        <v>#N/A</v>
      </c>
      <c r="J24" s="686" t="e">
        <f t="shared" si="1"/>
        <v>#N/A</v>
      </c>
      <c r="K24" s="687" t="e">
        <f t="shared" si="1"/>
        <v>#N/A</v>
      </c>
      <c r="L24" s="685" t="str">
        <f>IF($AN24=0,"",VLOOKUP($AN24,②男入力!$B$10:$AN$33,11))</f>
        <v/>
      </c>
      <c r="M24" s="686" t="e">
        <f t="shared" si="2"/>
        <v>#N/A</v>
      </c>
      <c r="N24" s="686" t="e">
        <f t="shared" si="2"/>
        <v>#N/A</v>
      </c>
      <c r="O24" s="1015" t="e">
        <f t="shared" si="2"/>
        <v>#N/A</v>
      </c>
      <c r="P24" s="1016" t="str">
        <f>IF($AN24=0,"",VLOOKUP($AN24,②男入力!$B$10:$AN$33,15))</f>
        <v/>
      </c>
      <c r="Q24" s="686" t="e">
        <f t="shared" si="3"/>
        <v>#N/A</v>
      </c>
      <c r="R24" s="686" t="e">
        <f t="shared" si="3"/>
        <v>#N/A</v>
      </c>
      <c r="S24" s="687" t="e">
        <f t="shared" si="3"/>
        <v>#N/A</v>
      </c>
      <c r="T24" s="685" t="str">
        <f>IF($AN24=0,"",VLOOKUP($AN24,②男入力!$B$10:$AN$33,19))</f>
        <v/>
      </c>
      <c r="U24" s="687" t="e">
        <f t="shared" si="4"/>
        <v>#N/A</v>
      </c>
      <c r="V24" s="685" t="str">
        <f>IF($AN24=0,"",VLOOKUP($AN24,②男入力!$B$10:$AN$33,21))</f>
        <v/>
      </c>
      <c r="W24" s="687" t="e">
        <f t="shared" si="4"/>
        <v>#N/A</v>
      </c>
      <c r="X24" s="1017" t="str">
        <f>IF($AN24=0,"",VLOOKUP($AN24,②男入力!$B$10:$AN$33,23))</f>
        <v/>
      </c>
      <c r="Y24" s="1018" t="e">
        <f t="shared" si="4"/>
        <v>#N/A</v>
      </c>
      <c r="Z24" s="1018" t="s">
        <v>388</v>
      </c>
      <c r="AA24" s="1019" t="e">
        <f t="shared" si="4"/>
        <v>#N/A</v>
      </c>
      <c r="AB24" s="685" t="str">
        <f>IF($AN24=0,"",VLOOKUP($AN24,②男入力!$B$10:$AN$33,34))</f>
        <v/>
      </c>
      <c r="AC24" s="687" t="e">
        <f t="shared" si="4"/>
        <v>#N/A</v>
      </c>
      <c r="AD24" s="685" t="str">
        <f>IF($AN24=0,"",VLOOKUP($AN24,②男入力!$B$10:$AN$33,37))</f>
        <v/>
      </c>
      <c r="AE24" s="687" t="e">
        <f t="shared" si="4"/>
        <v>#N/A</v>
      </c>
      <c r="AF24" s="685">
        <f>'⑤-2関東男選択'!$Z13</f>
        <v>0</v>
      </c>
      <c r="AG24" s="687"/>
      <c r="AH24" s="1020" t="str">
        <f>IF($AN24=0,"",VLOOKUP($AN24,②男入力!$B$10:$BN$33,47))</f>
        <v/>
      </c>
      <c r="AI24" s="1021" t="e">
        <f t="shared" si="6"/>
        <v>#N/A</v>
      </c>
      <c r="AN24" s="422">
        <f>'⑤-2関東男選択'!V13</f>
        <v>0</v>
      </c>
    </row>
    <row r="25" spans="1:40" ht="37.5" customHeight="1">
      <c r="A25" s="573" t="s">
        <v>29</v>
      </c>
      <c r="B25" s="573"/>
      <c r="C25" s="573"/>
      <c r="D25" s="685" t="str">
        <f>IF($AN25=0,"",VLOOKUP($AN25,②男入力!$B$10:$AN$33,3))</f>
        <v/>
      </c>
      <c r="E25" s="686" t="e">
        <f t="shared" si="0"/>
        <v>#N/A</v>
      </c>
      <c r="F25" s="686" t="e">
        <f t="shared" si="0"/>
        <v>#N/A</v>
      </c>
      <c r="G25" s="1015" t="e">
        <f t="shared" si="0"/>
        <v>#N/A</v>
      </c>
      <c r="H25" s="1016" t="str">
        <f>IF($AN25=0,"",VLOOKUP($AN25,②男入力!$B$10:$AN$33,7))</f>
        <v/>
      </c>
      <c r="I25" s="686" t="e">
        <f t="shared" si="1"/>
        <v>#N/A</v>
      </c>
      <c r="J25" s="686" t="e">
        <f t="shared" si="1"/>
        <v>#N/A</v>
      </c>
      <c r="K25" s="687" t="e">
        <f t="shared" si="1"/>
        <v>#N/A</v>
      </c>
      <c r="L25" s="685" t="str">
        <f>IF($AN25=0,"",VLOOKUP($AN25,②男入力!$B$10:$AN$33,11))</f>
        <v/>
      </c>
      <c r="M25" s="686" t="e">
        <f t="shared" si="2"/>
        <v>#N/A</v>
      </c>
      <c r="N25" s="686" t="e">
        <f t="shared" si="2"/>
        <v>#N/A</v>
      </c>
      <c r="O25" s="1015" t="e">
        <f t="shared" si="2"/>
        <v>#N/A</v>
      </c>
      <c r="P25" s="1016" t="str">
        <f>IF($AN25=0,"",VLOOKUP($AN25,②男入力!$B$10:$AN$33,15))</f>
        <v/>
      </c>
      <c r="Q25" s="686" t="e">
        <f t="shared" si="3"/>
        <v>#N/A</v>
      </c>
      <c r="R25" s="686" t="e">
        <f t="shared" si="3"/>
        <v>#N/A</v>
      </c>
      <c r="S25" s="687" t="e">
        <f t="shared" si="3"/>
        <v>#N/A</v>
      </c>
      <c r="T25" s="685" t="str">
        <f>IF($AN25=0,"",VLOOKUP($AN25,②男入力!$B$10:$AN$33,19))</f>
        <v/>
      </c>
      <c r="U25" s="687" t="e">
        <f t="shared" si="4"/>
        <v>#N/A</v>
      </c>
      <c r="V25" s="685" t="str">
        <f>IF($AN25=0,"",VLOOKUP($AN25,②男入力!$B$10:$AN$33,21))</f>
        <v/>
      </c>
      <c r="W25" s="687" t="e">
        <f t="shared" si="4"/>
        <v>#N/A</v>
      </c>
      <c r="X25" s="1017" t="str">
        <f>IF($AN25=0,"",VLOOKUP($AN25,②男入力!$B$10:$AN$33,23))</f>
        <v/>
      </c>
      <c r="Y25" s="1018" t="e">
        <f t="shared" si="4"/>
        <v>#N/A</v>
      </c>
      <c r="Z25" s="1018" t="s">
        <v>388</v>
      </c>
      <c r="AA25" s="1019" t="e">
        <f t="shared" si="4"/>
        <v>#N/A</v>
      </c>
      <c r="AB25" s="685" t="str">
        <f>IF($AN25=0,"",VLOOKUP($AN25,②男入力!$B$10:$AN$33,34))</f>
        <v/>
      </c>
      <c r="AC25" s="687" t="e">
        <f t="shared" si="4"/>
        <v>#N/A</v>
      </c>
      <c r="AD25" s="685" t="str">
        <f>IF($AN25=0,"",VLOOKUP($AN25,②男入力!$B$10:$AN$33,37))</f>
        <v/>
      </c>
      <c r="AE25" s="687" t="e">
        <f t="shared" si="4"/>
        <v>#N/A</v>
      </c>
      <c r="AF25" s="685">
        <f>'⑤-2関東男選択'!$Z14</f>
        <v>0</v>
      </c>
      <c r="AG25" s="687"/>
      <c r="AH25" s="1020" t="str">
        <f>IF($AN25=0,"",VLOOKUP($AN25,②男入力!$B$10:$BN$33,47))</f>
        <v/>
      </c>
      <c r="AI25" s="1021" t="e">
        <f t="shared" si="6"/>
        <v>#N/A</v>
      </c>
      <c r="AN25" s="422">
        <f>'⑤-2関東男選択'!V14</f>
        <v>0</v>
      </c>
    </row>
    <row r="26" spans="1:40" ht="37.5" customHeight="1">
      <c r="A26" s="573" t="s">
        <v>322</v>
      </c>
      <c r="B26" s="573"/>
      <c r="C26" s="573"/>
      <c r="D26" s="685" t="str">
        <f>IF($AN26=0,"",VLOOKUP($AN26,②男入力!$B$10:$AN$33,3))</f>
        <v/>
      </c>
      <c r="E26" s="686" t="e">
        <f t="shared" si="0"/>
        <v>#N/A</v>
      </c>
      <c r="F26" s="686" t="e">
        <f t="shared" si="0"/>
        <v>#N/A</v>
      </c>
      <c r="G26" s="1015" t="e">
        <f t="shared" si="0"/>
        <v>#N/A</v>
      </c>
      <c r="H26" s="1016" t="str">
        <f>IF($AN26=0,"",VLOOKUP($AN26,②男入力!$B$10:$AN$33,7))</f>
        <v/>
      </c>
      <c r="I26" s="686" t="e">
        <f t="shared" si="1"/>
        <v>#N/A</v>
      </c>
      <c r="J26" s="686" t="e">
        <f t="shared" si="1"/>
        <v>#N/A</v>
      </c>
      <c r="K26" s="687" t="e">
        <f t="shared" si="1"/>
        <v>#N/A</v>
      </c>
      <c r="L26" s="685" t="str">
        <f>IF($AN26=0,"",VLOOKUP($AN26,②男入力!$B$10:$AN$33,11))</f>
        <v/>
      </c>
      <c r="M26" s="686" t="e">
        <f t="shared" si="2"/>
        <v>#N/A</v>
      </c>
      <c r="N26" s="686" t="e">
        <f t="shared" si="2"/>
        <v>#N/A</v>
      </c>
      <c r="O26" s="1015" t="e">
        <f t="shared" si="2"/>
        <v>#N/A</v>
      </c>
      <c r="P26" s="1016" t="str">
        <f>IF($AN26=0,"",VLOOKUP($AN26,②男入力!$B$10:$AN$33,15))</f>
        <v/>
      </c>
      <c r="Q26" s="686" t="e">
        <f t="shared" si="3"/>
        <v>#N/A</v>
      </c>
      <c r="R26" s="686" t="e">
        <f t="shared" si="3"/>
        <v>#N/A</v>
      </c>
      <c r="S26" s="687" t="e">
        <f t="shared" si="3"/>
        <v>#N/A</v>
      </c>
      <c r="T26" s="685" t="str">
        <f>IF($AN26=0,"",VLOOKUP($AN26,②男入力!$B$10:$AN$33,19))</f>
        <v/>
      </c>
      <c r="U26" s="687" t="e">
        <f t="shared" si="4"/>
        <v>#N/A</v>
      </c>
      <c r="V26" s="685" t="str">
        <f>IF($AN26=0,"",VLOOKUP($AN26,②男入力!$B$10:$AN$33,21))</f>
        <v/>
      </c>
      <c r="W26" s="687" t="e">
        <f t="shared" si="4"/>
        <v>#N/A</v>
      </c>
      <c r="X26" s="1017" t="str">
        <f>IF($AN26=0,"",VLOOKUP($AN26,②男入力!$B$10:$AN$33,23))</f>
        <v/>
      </c>
      <c r="Y26" s="1018" t="e">
        <f t="shared" si="4"/>
        <v>#N/A</v>
      </c>
      <c r="Z26" s="1018" t="s">
        <v>388</v>
      </c>
      <c r="AA26" s="1019" t="e">
        <f t="shared" si="4"/>
        <v>#N/A</v>
      </c>
      <c r="AB26" s="685" t="str">
        <f>IF($AN26=0,"",VLOOKUP($AN26,②男入力!$B$10:$AN$33,34))</f>
        <v/>
      </c>
      <c r="AC26" s="687" t="e">
        <f t="shared" si="4"/>
        <v>#N/A</v>
      </c>
      <c r="AD26" s="685" t="str">
        <f>IF($AN26=0,"",VLOOKUP($AN26,②男入力!$B$10:$AN$33,37))</f>
        <v/>
      </c>
      <c r="AE26" s="687" t="e">
        <f t="shared" si="4"/>
        <v>#N/A</v>
      </c>
      <c r="AF26" s="685">
        <f>'⑤-2関東男選択'!$Z15</f>
        <v>0</v>
      </c>
      <c r="AG26" s="687"/>
      <c r="AH26" s="1020" t="str">
        <f>IF($AN26=0,"",VLOOKUP($AN26,②男入力!$B$10:$BN$33,47))</f>
        <v/>
      </c>
      <c r="AI26" s="1021" t="e">
        <f t="shared" si="6"/>
        <v>#N/A</v>
      </c>
      <c r="AN26" s="422">
        <f>'⑤-2関東男選択'!V15</f>
        <v>0</v>
      </c>
    </row>
    <row r="27" spans="1:40" ht="37.5" customHeight="1">
      <c r="A27" s="573" t="s">
        <v>323</v>
      </c>
      <c r="B27" s="573"/>
      <c r="C27" s="573"/>
      <c r="D27" s="685" t="str">
        <f>IF($AN27=0,"",VLOOKUP($AN27,②男入力!$B$10:$AN$33,3))</f>
        <v/>
      </c>
      <c r="E27" s="686" t="e">
        <f t="shared" si="0"/>
        <v>#N/A</v>
      </c>
      <c r="F27" s="686" t="e">
        <f t="shared" si="0"/>
        <v>#N/A</v>
      </c>
      <c r="G27" s="1015" t="e">
        <f t="shared" si="0"/>
        <v>#N/A</v>
      </c>
      <c r="H27" s="1016" t="str">
        <f>IF($AN27=0,"",VLOOKUP($AN27,②男入力!$B$10:$AN$33,7))</f>
        <v/>
      </c>
      <c r="I27" s="686" t="e">
        <f t="shared" si="1"/>
        <v>#N/A</v>
      </c>
      <c r="J27" s="686" t="e">
        <f t="shared" si="1"/>
        <v>#N/A</v>
      </c>
      <c r="K27" s="687" t="e">
        <f t="shared" si="1"/>
        <v>#N/A</v>
      </c>
      <c r="L27" s="685" t="str">
        <f>IF($AN27=0,"",VLOOKUP($AN27,②男入力!$B$10:$AN$33,11))</f>
        <v/>
      </c>
      <c r="M27" s="686" t="e">
        <f t="shared" si="2"/>
        <v>#N/A</v>
      </c>
      <c r="N27" s="686" t="e">
        <f t="shared" si="2"/>
        <v>#N/A</v>
      </c>
      <c r="O27" s="1015" t="e">
        <f t="shared" si="2"/>
        <v>#N/A</v>
      </c>
      <c r="P27" s="1016" t="str">
        <f>IF($AN27=0,"",VLOOKUP($AN27,②男入力!$B$10:$AN$33,15))</f>
        <v/>
      </c>
      <c r="Q27" s="686" t="e">
        <f t="shared" si="3"/>
        <v>#N/A</v>
      </c>
      <c r="R27" s="686" t="e">
        <f t="shared" si="3"/>
        <v>#N/A</v>
      </c>
      <c r="S27" s="687" t="e">
        <f t="shared" si="3"/>
        <v>#N/A</v>
      </c>
      <c r="T27" s="685" t="str">
        <f>IF($AN27=0,"",VLOOKUP($AN27,②男入力!$B$10:$AN$33,19))</f>
        <v/>
      </c>
      <c r="U27" s="687" t="e">
        <f t="shared" si="4"/>
        <v>#N/A</v>
      </c>
      <c r="V27" s="685" t="str">
        <f>IF($AN27=0,"",VLOOKUP($AN27,②男入力!$B$10:$AN$33,21))</f>
        <v/>
      </c>
      <c r="W27" s="687" t="e">
        <f t="shared" si="4"/>
        <v>#N/A</v>
      </c>
      <c r="X27" s="1017" t="str">
        <f>IF($AN27=0,"",VLOOKUP($AN27,②男入力!$B$10:$AN$33,23))</f>
        <v/>
      </c>
      <c r="Y27" s="1018" t="e">
        <f t="shared" si="4"/>
        <v>#N/A</v>
      </c>
      <c r="Z27" s="1018" t="s">
        <v>388</v>
      </c>
      <c r="AA27" s="1019" t="e">
        <f t="shared" si="4"/>
        <v>#N/A</v>
      </c>
      <c r="AB27" s="685" t="str">
        <f>IF($AN27=0,"",VLOOKUP($AN27,②男入力!$B$10:$AN$33,34))</f>
        <v/>
      </c>
      <c r="AC27" s="687" t="e">
        <f t="shared" si="4"/>
        <v>#N/A</v>
      </c>
      <c r="AD27" s="685" t="str">
        <f>IF($AN27=0,"",VLOOKUP($AN27,②男入力!$B$10:$AN$33,37))</f>
        <v/>
      </c>
      <c r="AE27" s="687" t="e">
        <f t="shared" si="4"/>
        <v>#N/A</v>
      </c>
      <c r="AF27" s="685">
        <f>'⑤-2関東男選択'!$Z16</f>
        <v>0</v>
      </c>
      <c r="AG27" s="687"/>
      <c r="AH27" s="1020" t="str">
        <f>IF($AN27=0,"",VLOOKUP($AN27,②男入力!$B$10:$BN$33,47))</f>
        <v/>
      </c>
      <c r="AI27" s="1021" t="e">
        <f t="shared" si="6"/>
        <v>#N/A</v>
      </c>
      <c r="AN27" s="422">
        <f>'⑤-2関東男選択'!V16</f>
        <v>0</v>
      </c>
    </row>
    <row r="28" spans="1:40" ht="15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</row>
    <row r="29" spans="1:40" ht="30" customHeight="1">
      <c r="A29" s="365" t="s">
        <v>113</v>
      </c>
      <c r="B29" s="366"/>
      <c r="C29" s="998" t="s">
        <v>316</v>
      </c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998"/>
      <c r="P29" s="998"/>
      <c r="Q29" s="998"/>
      <c r="R29" s="998"/>
      <c r="S29" s="998"/>
      <c r="T29" s="998"/>
      <c r="U29" s="998"/>
      <c r="V29" s="998"/>
      <c r="W29" s="998"/>
      <c r="X29" s="998"/>
      <c r="Y29" s="998"/>
      <c r="Z29" s="998"/>
      <c r="AA29" s="998"/>
      <c r="AB29" s="998"/>
      <c r="AC29" s="998"/>
      <c r="AD29" s="998"/>
      <c r="AE29" s="998"/>
      <c r="AF29" s="998"/>
      <c r="AG29" s="998"/>
      <c r="AH29" s="998"/>
      <c r="AI29" s="998"/>
    </row>
    <row r="30" spans="1:40" ht="15" customHeight="1">
      <c r="C30" s="1022" t="s">
        <v>317</v>
      </c>
      <c r="D30" s="1022"/>
      <c r="E30" s="1022"/>
      <c r="F30" s="1022"/>
      <c r="G30" s="1022"/>
      <c r="H30" s="1022"/>
      <c r="J30" s="325">
        <f>①基本情報!$K$66</f>
        <v>0</v>
      </c>
      <c r="L30" s="1022" t="s">
        <v>318</v>
      </c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</row>
    <row r="31" spans="1:40" ht="9.6" customHeight="1"/>
    <row r="32" spans="1:40" ht="15" customHeight="1">
      <c r="J32" s="325">
        <f>①基本情報!$K$68</f>
        <v>0</v>
      </c>
      <c r="L32" s="1022" t="s">
        <v>319</v>
      </c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</row>
    <row r="33" spans="1:42" ht="9.6" customHeight="1"/>
    <row r="34" spans="1:42" ht="15" customHeight="1">
      <c r="C34" s="1022" t="s">
        <v>344</v>
      </c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2"/>
      <c r="AI34" s="1022"/>
    </row>
    <row r="35" spans="1:42" ht="12" customHeight="1"/>
    <row r="36" spans="1:42" ht="15" customHeight="1">
      <c r="A36" s="1022" t="str">
        <f>AN36&amp;AO36&amp;AP36</f>
        <v>上記の生徒が第４７回関東中学校柔道大会に参加することを承認します。</v>
      </c>
      <c r="B36" s="1022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2"/>
      <c r="AI36" s="1022"/>
      <c r="AN36" s="319" t="s">
        <v>345</v>
      </c>
      <c r="AO36" s="319" t="str">
        <f>Top!$B$6</f>
        <v>第４７回関東中学校柔道大会</v>
      </c>
      <c r="AP36" s="319" t="s">
        <v>346</v>
      </c>
    </row>
    <row r="37" spans="1:42" ht="12" customHeight="1"/>
    <row r="38" spans="1:42" ht="15" customHeight="1">
      <c r="A38" s="1022" t="str">
        <f>⑦日付!$Q$6</f>
        <v>令和年月日</v>
      </c>
      <c r="B38" s="1022"/>
      <c r="C38" s="1022"/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1022"/>
      <c r="Q38" s="1022"/>
      <c r="R38" s="1022"/>
    </row>
    <row r="39" spans="1:42" ht="12" customHeight="1"/>
    <row r="40" spans="1:42" ht="15" customHeight="1">
      <c r="A40" s="691" t="s">
        <v>347</v>
      </c>
      <c r="B40" s="691"/>
      <c r="C40" s="691"/>
      <c r="D40" s="691">
        <f>①基本情報!$B$9</f>
        <v>0</v>
      </c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U40" s="981" t="s">
        <v>348</v>
      </c>
      <c r="V40" s="981"/>
      <c r="W40" s="981"/>
      <c r="X40" s="981"/>
      <c r="Y40" s="691">
        <f>①基本情報!$U$12</f>
        <v>0</v>
      </c>
      <c r="Z40" s="691"/>
      <c r="AA40" s="691"/>
      <c r="AB40" s="691"/>
      <c r="AC40" s="691"/>
      <c r="AD40" s="691"/>
      <c r="AE40" s="691"/>
      <c r="AF40" s="691" t="s">
        <v>349</v>
      </c>
      <c r="AG40" s="691"/>
    </row>
    <row r="41" spans="1:42" ht="15" customHeight="1"/>
    <row r="42" spans="1:42" ht="15" customHeight="1"/>
    <row r="43" spans="1:42" ht="15" customHeight="1"/>
    <row r="44" spans="1:42" ht="15" customHeight="1"/>
    <row r="45" spans="1:42" ht="15" customHeight="1"/>
    <row r="46" spans="1:42" ht="15" customHeight="1"/>
    <row r="47" spans="1:42" ht="15" customHeight="1"/>
    <row r="48" spans="1:4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sheetProtection sheet="1" objects="1" scenarios="1"/>
  <mergeCells count="149">
    <mergeCell ref="A38:R38"/>
    <mergeCell ref="A40:C40"/>
    <mergeCell ref="D40:R40"/>
    <mergeCell ref="U40:X40"/>
    <mergeCell ref="Y40:AE40"/>
    <mergeCell ref="AF40:AG40"/>
    <mergeCell ref="C29:AI29"/>
    <mergeCell ref="C30:H30"/>
    <mergeCell ref="L30:AG30"/>
    <mergeCell ref="L32:AG32"/>
    <mergeCell ref="C34:AI34"/>
    <mergeCell ref="A36:AI36"/>
    <mergeCell ref="P27:S27"/>
    <mergeCell ref="T27:U27"/>
    <mergeCell ref="V26:W26"/>
    <mergeCell ref="X26:AA26"/>
    <mergeCell ref="AB26:AC26"/>
    <mergeCell ref="AD26:AE26"/>
    <mergeCell ref="AF26:AG26"/>
    <mergeCell ref="AH26:AI26"/>
    <mergeCell ref="A26:C26"/>
    <mergeCell ref="D26:G26"/>
    <mergeCell ref="H26:K26"/>
    <mergeCell ref="L26:O26"/>
    <mergeCell ref="P26:S26"/>
    <mergeCell ref="T26:U26"/>
    <mergeCell ref="V27:W27"/>
    <mergeCell ref="X27:AA27"/>
    <mergeCell ref="AB27:AC27"/>
    <mergeCell ref="AD27:AE27"/>
    <mergeCell ref="AF27:AG27"/>
    <mergeCell ref="AH27:AI27"/>
    <mergeCell ref="A27:C27"/>
    <mergeCell ref="D27:G27"/>
    <mergeCell ref="H27:K27"/>
    <mergeCell ref="L27:O27"/>
    <mergeCell ref="V25:W25"/>
    <mergeCell ref="X25:AA25"/>
    <mergeCell ref="AB25:AC25"/>
    <mergeCell ref="AD25:AE25"/>
    <mergeCell ref="AF25:AG25"/>
    <mergeCell ref="AH25:AI25"/>
    <mergeCell ref="A25:C25"/>
    <mergeCell ref="D25:G25"/>
    <mergeCell ref="H25:K25"/>
    <mergeCell ref="L25:O25"/>
    <mergeCell ref="P25:S25"/>
    <mergeCell ref="T25:U25"/>
    <mergeCell ref="V24:W24"/>
    <mergeCell ref="X24:AA24"/>
    <mergeCell ref="AB24:AC24"/>
    <mergeCell ref="AD24:AE24"/>
    <mergeCell ref="AF24:AG24"/>
    <mergeCell ref="AH24:AI24"/>
    <mergeCell ref="A24:C24"/>
    <mergeCell ref="D24:G24"/>
    <mergeCell ref="H24:K24"/>
    <mergeCell ref="L24:O24"/>
    <mergeCell ref="P24:S24"/>
    <mergeCell ref="T24:U24"/>
    <mergeCell ref="V23:W23"/>
    <mergeCell ref="X23:AA23"/>
    <mergeCell ref="AB23:AC23"/>
    <mergeCell ref="AD23:AE23"/>
    <mergeCell ref="AF23:AG23"/>
    <mergeCell ref="AH23:AI23"/>
    <mergeCell ref="A23:C23"/>
    <mergeCell ref="D23:G23"/>
    <mergeCell ref="H23:K23"/>
    <mergeCell ref="L23:O23"/>
    <mergeCell ref="P23:S23"/>
    <mergeCell ref="T23:U23"/>
    <mergeCell ref="V22:W22"/>
    <mergeCell ref="X22:AA22"/>
    <mergeCell ref="AB22:AC22"/>
    <mergeCell ref="AD22:AE22"/>
    <mergeCell ref="AF22:AG22"/>
    <mergeCell ref="AH22:AI22"/>
    <mergeCell ref="A22:C22"/>
    <mergeCell ref="D22:G22"/>
    <mergeCell ref="H22:K22"/>
    <mergeCell ref="L22:O22"/>
    <mergeCell ref="P22:S22"/>
    <mergeCell ref="T22:U22"/>
    <mergeCell ref="V21:W21"/>
    <mergeCell ref="X21:AA21"/>
    <mergeCell ref="AB21:AC21"/>
    <mergeCell ref="AD21:AE21"/>
    <mergeCell ref="AF21:AG21"/>
    <mergeCell ref="AH21:AI21"/>
    <mergeCell ref="A21:C21"/>
    <mergeCell ref="D21:G21"/>
    <mergeCell ref="H21:K21"/>
    <mergeCell ref="L21:O21"/>
    <mergeCell ref="P21:S21"/>
    <mergeCell ref="T21:U21"/>
    <mergeCell ref="AB19:AC20"/>
    <mergeCell ref="AD19:AE20"/>
    <mergeCell ref="AF19:AG20"/>
    <mergeCell ref="AH19:AI20"/>
    <mergeCell ref="D20:G20"/>
    <mergeCell ref="H20:K20"/>
    <mergeCell ref="L20:O20"/>
    <mergeCell ref="P20:S20"/>
    <mergeCell ref="A19:C20"/>
    <mergeCell ref="D19:K19"/>
    <mergeCell ref="L19:S19"/>
    <mergeCell ref="T19:U20"/>
    <mergeCell ref="V19:W20"/>
    <mergeCell ref="X19:AA20"/>
    <mergeCell ref="A14:B14"/>
    <mergeCell ref="C14:AI14"/>
    <mergeCell ref="A15:B15"/>
    <mergeCell ref="C15:AI15"/>
    <mergeCell ref="A17:H17"/>
    <mergeCell ref="I17:T17"/>
    <mergeCell ref="T10:AD10"/>
    <mergeCell ref="A11:F11"/>
    <mergeCell ref="A12:F13"/>
    <mergeCell ref="G11:Q11"/>
    <mergeCell ref="G12:H12"/>
    <mergeCell ref="G13:Q13"/>
    <mergeCell ref="I12:Q12"/>
    <mergeCell ref="R11:W11"/>
    <mergeCell ref="R12:W13"/>
    <mergeCell ref="A8:K8"/>
    <mergeCell ref="L8:O8"/>
    <mergeCell ref="P8:AD8"/>
    <mergeCell ref="A9:B9"/>
    <mergeCell ref="C9:K9"/>
    <mergeCell ref="L9:O10"/>
    <mergeCell ref="P9:Q9"/>
    <mergeCell ref="R9:AD9"/>
    <mergeCell ref="A10:K10"/>
    <mergeCell ref="P10:S10"/>
    <mergeCell ref="A6:C7"/>
    <mergeCell ref="D6:L7"/>
    <mergeCell ref="N6:AA6"/>
    <mergeCell ref="AB6:AC6"/>
    <mergeCell ref="AD6:AI6"/>
    <mergeCell ref="M7:AA7"/>
    <mergeCell ref="AB7:AC7"/>
    <mergeCell ref="AD7:AI7"/>
    <mergeCell ref="D1:J1"/>
    <mergeCell ref="A3:AI4"/>
    <mergeCell ref="A5:C5"/>
    <mergeCell ref="D5:L5"/>
    <mergeCell ref="M5:AA5"/>
    <mergeCell ref="AB5:AI5"/>
  </mergeCells>
  <phoneticPr fontId="2"/>
  <hyperlinks>
    <hyperlink ref="D1" location="Top!A1" display="Topへ戻る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AP200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9" defaultRowHeight="13.5"/>
  <cols>
    <col min="1" max="38" width="2.5" style="319" customWidth="1"/>
    <col min="39" max="39" width="9" style="319"/>
    <col min="40" max="42" width="9" style="319" hidden="1" customWidth="1"/>
    <col min="43" max="16384" width="9" style="319"/>
  </cols>
  <sheetData>
    <row r="1" spans="1:39" ht="48.75" customHeight="1">
      <c r="A1" s="1"/>
      <c r="B1" s="1"/>
      <c r="C1" s="1"/>
      <c r="D1" s="826" t="s">
        <v>103</v>
      </c>
      <c r="E1" s="827"/>
      <c r="F1" s="827"/>
      <c r="G1" s="827"/>
      <c r="H1" s="827"/>
      <c r="I1" s="827"/>
      <c r="J1" s="828"/>
      <c r="L1" s="110"/>
      <c r="M1" s="110"/>
      <c r="N1" s="355" t="s">
        <v>363</v>
      </c>
      <c r="O1" s="110"/>
      <c r="P1" s="110"/>
      <c r="Q1" s="110"/>
      <c r="R1" s="110"/>
      <c r="S1" s="110"/>
      <c r="T1" s="110"/>
      <c r="U1" s="110"/>
      <c r="V1" s="110"/>
      <c r="W1" s="110"/>
    </row>
    <row r="2" spans="1:39" ht="9.75" customHeight="1"/>
    <row r="3" spans="1:39" ht="15" customHeight="1">
      <c r="A3" s="986" t="str">
        <f>Top!$B$6&amp;"申込書（女子団体戦）"</f>
        <v>第４７回関東中学校柔道大会申込書（女子団体戦）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</row>
    <row r="4" spans="1:39" ht="15" customHeight="1">
      <c r="A4" s="986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</row>
    <row r="5" spans="1:39" ht="18.75" customHeight="1">
      <c r="A5" s="685" t="s">
        <v>326</v>
      </c>
      <c r="B5" s="686"/>
      <c r="C5" s="687"/>
      <c r="D5" s="573" t="s">
        <v>327</v>
      </c>
      <c r="E5" s="573"/>
      <c r="F5" s="573"/>
      <c r="G5" s="573"/>
      <c r="H5" s="573"/>
      <c r="I5" s="573"/>
      <c r="J5" s="573"/>
      <c r="K5" s="573"/>
      <c r="L5" s="573"/>
      <c r="M5" s="573" t="s">
        <v>328</v>
      </c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685" t="s">
        <v>1</v>
      </c>
      <c r="AC5" s="686"/>
      <c r="AD5" s="686"/>
      <c r="AE5" s="686"/>
      <c r="AF5" s="686"/>
      <c r="AG5" s="686"/>
      <c r="AH5" s="686"/>
      <c r="AI5" s="687"/>
    </row>
    <row r="6" spans="1:39" ht="18.75" customHeight="1">
      <c r="A6" s="974">
        <f>①基本情報!$Y$8</f>
        <v>0</v>
      </c>
      <c r="B6" s="975"/>
      <c r="C6" s="976"/>
      <c r="D6" s="573">
        <f>①基本情報!$B$9</f>
        <v>0</v>
      </c>
      <c r="E6" s="573"/>
      <c r="F6" s="573"/>
      <c r="G6" s="573"/>
      <c r="H6" s="573"/>
      <c r="I6" s="573"/>
      <c r="J6" s="573"/>
      <c r="K6" s="573"/>
      <c r="L6" s="573"/>
      <c r="M6" s="356" t="s">
        <v>3</v>
      </c>
      <c r="N6" s="978">
        <f>①基本情報!$O$8</f>
        <v>0</v>
      </c>
      <c r="O6" s="978"/>
      <c r="P6" s="978"/>
      <c r="Q6" s="978"/>
      <c r="R6" s="978"/>
      <c r="S6" s="978"/>
      <c r="T6" s="978"/>
      <c r="U6" s="978"/>
      <c r="V6" s="978"/>
      <c r="W6" s="978"/>
      <c r="X6" s="978"/>
      <c r="Y6" s="978"/>
      <c r="Z6" s="978"/>
      <c r="AA6" s="979"/>
      <c r="AB6" s="974" t="s">
        <v>329</v>
      </c>
      <c r="AC6" s="975"/>
      <c r="AD6" s="975">
        <f>①基本情報!$AC$8</f>
        <v>0</v>
      </c>
      <c r="AE6" s="975"/>
      <c r="AF6" s="975"/>
      <c r="AG6" s="975"/>
      <c r="AH6" s="975"/>
      <c r="AI6" s="976"/>
    </row>
    <row r="7" spans="1:39" ht="18.75" customHeight="1">
      <c r="A7" s="690"/>
      <c r="B7" s="691"/>
      <c r="C7" s="977"/>
      <c r="D7" s="573"/>
      <c r="E7" s="573"/>
      <c r="F7" s="573"/>
      <c r="G7" s="573"/>
      <c r="H7" s="573"/>
      <c r="I7" s="573"/>
      <c r="J7" s="573"/>
      <c r="K7" s="573"/>
      <c r="L7" s="573"/>
      <c r="M7" s="980" t="str">
        <f>①基本情報!$Y$8&amp;①基本情報!$N$9</f>
        <v/>
      </c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1"/>
      <c r="Z7" s="981"/>
      <c r="AA7" s="982"/>
      <c r="AB7" s="983" t="s">
        <v>330</v>
      </c>
      <c r="AC7" s="984"/>
      <c r="AD7" s="984">
        <f>①基本情報!$AB$12</f>
        <v>0</v>
      </c>
      <c r="AE7" s="984"/>
      <c r="AF7" s="984"/>
      <c r="AG7" s="984"/>
      <c r="AH7" s="984"/>
      <c r="AI7" s="985"/>
    </row>
    <row r="8" spans="1:39" ht="18.75" customHeight="1">
      <c r="A8" s="685" t="s">
        <v>23</v>
      </c>
      <c r="B8" s="686"/>
      <c r="C8" s="686"/>
      <c r="D8" s="686"/>
      <c r="E8" s="686"/>
      <c r="F8" s="686"/>
      <c r="G8" s="686"/>
      <c r="H8" s="686"/>
      <c r="I8" s="686"/>
      <c r="J8" s="686"/>
      <c r="K8" s="687"/>
      <c r="L8" s="685" t="s">
        <v>331</v>
      </c>
      <c r="M8" s="686"/>
      <c r="N8" s="686"/>
      <c r="O8" s="687"/>
      <c r="P8" s="685" t="s">
        <v>332</v>
      </c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356"/>
    </row>
    <row r="9" spans="1:39" ht="18.75" customHeight="1">
      <c r="A9" s="974" t="s">
        <v>333</v>
      </c>
      <c r="B9" s="975"/>
      <c r="C9" s="987" t="str">
        <f>①基本情報!$D$36&amp;" "&amp;①基本情報!$I$36</f>
        <v xml:space="preserve"> </v>
      </c>
      <c r="D9" s="987"/>
      <c r="E9" s="987"/>
      <c r="F9" s="987"/>
      <c r="G9" s="987"/>
      <c r="H9" s="987"/>
      <c r="I9" s="987"/>
      <c r="J9" s="987"/>
      <c r="K9" s="988"/>
      <c r="L9" s="989">
        <f>①基本情報!$N$37</f>
        <v>0</v>
      </c>
      <c r="M9" s="990"/>
      <c r="N9" s="990"/>
      <c r="O9" s="991"/>
      <c r="P9" s="690" t="s">
        <v>334</v>
      </c>
      <c r="Q9" s="691"/>
      <c r="R9" s="686">
        <f>①基本情報!$N$39</f>
        <v>0</v>
      </c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358"/>
    </row>
    <row r="10" spans="1:39" ht="18.75" customHeight="1">
      <c r="A10" s="690" t="str">
        <f>①基本情報!$D$37&amp;" "&amp;①基本情報!$I$37</f>
        <v xml:space="preserve"> </v>
      </c>
      <c r="B10" s="691"/>
      <c r="C10" s="691"/>
      <c r="D10" s="691"/>
      <c r="E10" s="691"/>
      <c r="F10" s="691"/>
      <c r="G10" s="691"/>
      <c r="H10" s="691"/>
      <c r="I10" s="691"/>
      <c r="J10" s="691"/>
      <c r="K10" s="977"/>
      <c r="L10" s="992"/>
      <c r="M10" s="993"/>
      <c r="N10" s="993"/>
      <c r="O10" s="994"/>
      <c r="P10" s="690" t="s">
        <v>335</v>
      </c>
      <c r="Q10" s="691"/>
      <c r="R10" s="691"/>
      <c r="S10" s="691"/>
      <c r="T10" s="686">
        <f>①基本情報!$W$37</f>
        <v>0</v>
      </c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358"/>
      <c r="AF10" s="359"/>
      <c r="AG10" s="359"/>
      <c r="AH10" s="359"/>
      <c r="AI10" s="359"/>
      <c r="AJ10" s="359"/>
      <c r="AK10" s="359"/>
      <c r="AL10" s="359"/>
      <c r="AM10" s="359"/>
    </row>
    <row r="11" spans="1:39" ht="18.75" customHeight="1">
      <c r="A11" s="573" t="s">
        <v>336</v>
      </c>
      <c r="B11" s="573"/>
      <c r="C11" s="573"/>
      <c r="D11" s="573"/>
      <c r="E11" s="573"/>
      <c r="F11" s="573"/>
      <c r="G11" s="573" t="s">
        <v>24</v>
      </c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685" t="s">
        <v>410</v>
      </c>
      <c r="S11" s="686"/>
      <c r="T11" s="686"/>
      <c r="U11" s="686"/>
      <c r="V11" s="686"/>
      <c r="W11" s="687"/>
      <c r="X11" s="356"/>
      <c r="Y11" s="464"/>
      <c r="Z11" s="464"/>
      <c r="AA11" s="464"/>
      <c r="AB11" s="464"/>
      <c r="AC11" s="464"/>
      <c r="AD11" s="464"/>
      <c r="AE11" s="425"/>
      <c r="AF11" s="360"/>
      <c r="AG11" s="360"/>
      <c r="AH11" s="360"/>
      <c r="AI11" s="360"/>
      <c r="AJ11" s="361"/>
      <c r="AK11" s="361"/>
      <c r="AL11" s="361"/>
    </row>
    <row r="12" spans="1:39" ht="18.75" customHeight="1">
      <c r="A12" s="974">
        <f>①基本情報!$D$48</f>
        <v>0</v>
      </c>
      <c r="B12" s="975"/>
      <c r="C12" s="975"/>
      <c r="D12" s="975"/>
      <c r="E12" s="975"/>
      <c r="F12" s="975"/>
      <c r="G12" s="1001" t="s">
        <v>333</v>
      </c>
      <c r="H12" s="1002"/>
      <c r="I12" s="1003" t="str">
        <f>①基本情報!$D$45&amp;" "&amp;①基本情報!$I$45</f>
        <v xml:space="preserve"> </v>
      </c>
      <c r="J12" s="1003"/>
      <c r="K12" s="1003"/>
      <c r="L12" s="1003"/>
      <c r="M12" s="1003"/>
      <c r="N12" s="1003"/>
      <c r="O12" s="1003"/>
      <c r="P12" s="1003"/>
      <c r="Q12" s="1004"/>
      <c r="R12" s="1005">
        <f>①基本情報!$N$50</f>
        <v>0</v>
      </c>
      <c r="S12" s="1006"/>
      <c r="T12" s="1006"/>
      <c r="U12" s="1006"/>
      <c r="V12" s="1006"/>
      <c r="W12" s="1007"/>
      <c r="X12" s="466"/>
      <c r="Y12" s="467"/>
      <c r="Z12" s="467"/>
      <c r="AA12" s="467"/>
      <c r="AB12" s="467"/>
      <c r="AC12" s="467"/>
      <c r="AD12" s="467"/>
      <c r="AE12" s="425"/>
      <c r="AF12" s="360"/>
      <c r="AG12" s="360"/>
      <c r="AH12" s="360"/>
      <c r="AI12" s="360"/>
      <c r="AJ12" s="361"/>
      <c r="AK12" s="361"/>
      <c r="AL12" s="361"/>
    </row>
    <row r="13" spans="1:39" ht="18.75" customHeight="1">
      <c r="A13" s="690"/>
      <c r="B13" s="691"/>
      <c r="C13" s="691"/>
      <c r="D13" s="691"/>
      <c r="E13" s="691"/>
      <c r="F13" s="691"/>
      <c r="G13" s="690" t="str">
        <f>①基本情報!$D$46&amp;" "&amp;①基本情報!$I$46</f>
        <v xml:space="preserve"> </v>
      </c>
      <c r="H13" s="691"/>
      <c r="I13" s="691"/>
      <c r="J13" s="691"/>
      <c r="K13" s="691"/>
      <c r="L13" s="691"/>
      <c r="M13" s="691"/>
      <c r="N13" s="691"/>
      <c r="O13" s="691"/>
      <c r="P13" s="691"/>
      <c r="Q13" s="977"/>
      <c r="R13" s="1008"/>
      <c r="S13" s="1009"/>
      <c r="T13" s="1009"/>
      <c r="U13" s="1009"/>
      <c r="V13" s="1009"/>
      <c r="W13" s="1010"/>
      <c r="X13" s="466"/>
      <c r="Y13" s="467"/>
      <c r="Z13" s="467"/>
      <c r="AA13" s="467"/>
      <c r="AB13" s="467"/>
      <c r="AC13" s="467"/>
      <c r="AD13" s="467"/>
      <c r="AE13" s="425"/>
      <c r="AF13" s="360"/>
      <c r="AG13" s="360"/>
      <c r="AH13" s="360"/>
      <c r="AI13" s="360"/>
      <c r="AJ13" s="361"/>
      <c r="AK13" s="361"/>
      <c r="AL13" s="361"/>
    </row>
    <row r="14" spans="1:39" ht="15" customHeight="1">
      <c r="A14" s="978" t="s">
        <v>337</v>
      </c>
      <c r="B14" s="978"/>
      <c r="C14" s="995" t="s">
        <v>338</v>
      </c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5"/>
      <c r="X14" s="996"/>
      <c r="Y14" s="996"/>
      <c r="Z14" s="996"/>
      <c r="AA14" s="996"/>
      <c r="AB14" s="996"/>
      <c r="AC14" s="996"/>
      <c r="AD14" s="996"/>
      <c r="AE14" s="996"/>
      <c r="AF14" s="996"/>
      <c r="AG14" s="996"/>
      <c r="AH14" s="996"/>
      <c r="AI14" s="996"/>
    </row>
    <row r="15" spans="1:39" ht="29.25" customHeight="1">
      <c r="A15" s="997" t="s">
        <v>339</v>
      </c>
      <c r="B15" s="997"/>
      <c r="C15" s="998" t="s">
        <v>340</v>
      </c>
      <c r="D15" s="998"/>
      <c r="E15" s="998"/>
      <c r="F15" s="998"/>
      <c r="G15" s="998"/>
      <c r="H15" s="998"/>
      <c r="I15" s="998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8"/>
      <c r="W15" s="998"/>
      <c r="X15" s="998"/>
      <c r="Y15" s="998"/>
      <c r="Z15" s="998"/>
      <c r="AA15" s="998"/>
      <c r="AB15" s="998"/>
      <c r="AC15" s="998"/>
      <c r="AD15" s="998"/>
      <c r="AE15" s="998"/>
      <c r="AF15" s="998"/>
      <c r="AG15" s="998"/>
      <c r="AH15" s="998"/>
      <c r="AI15" s="998"/>
    </row>
    <row r="16" spans="1:39" ht="11.25" customHeight="1">
      <c r="A16" s="362"/>
      <c r="B16" s="362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</row>
    <row r="17" spans="1:40" ht="25.9" customHeight="1">
      <c r="A17" s="573" t="s">
        <v>253</v>
      </c>
      <c r="B17" s="573"/>
      <c r="C17" s="573"/>
      <c r="D17" s="573"/>
      <c r="E17" s="573"/>
      <c r="F17" s="573"/>
      <c r="G17" s="573"/>
      <c r="H17" s="685"/>
      <c r="I17" s="999">
        <f>'⑥-2関東女選択'!$W$15</f>
        <v>0</v>
      </c>
      <c r="J17" s="1000"/>
      <c r="K17" s="1000"/>
      <c r="L17" s="1000"/>
      <c r="M17" s="1000"/>
      <c r="N17" s="1000"/>
      <c r="O17" s="1000"/>
      <c r="P17" s="1000"/>
      <c r="Q17" s="1000"/>
      <c r="R17" s="1000"/>
      <c r="S17" s="1000"/>
      <c r="T17" s="1000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</row>
    <row r="18" spans="1:40" ht="12" customHeight="1">
      <c r="A18" s="362"/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</row>
    <row r="19" spans="1:40" ht="15" customHeight="1">
      <c r="A19" s="573" t="s">
        <v>341</v>
      </c>
      <c r="B19" s="573"/>
      <c r="C19" s="573"/>
      <c r="D19" s="685" t="s">
        <v>52</v>
      </c>
      <c r="E19" s="686"/>
      <c r="F19" s="686"/>
      <c r="G19" s="686"/>
      <c r="H19" s="686"/>
      <c r="I19" s="686"/>
      <c r="J19" s="686"/>
      <c r="K19" s="687"/>
      <c r="L19" s="685" t="s">
        <v>37</v>
      </c>
      <c r="M19" s="686"/>
      <c r="N19" s="686"/>
      <c r="O19" s="686"/>
      <c r="P19" s="686"/>
      <c r="Q19" s="686"/>
      <c r="R19" s="686"/>
      <c r="S19" s="687"/>
      <c r="T19" s="974" t="s">
        <v>32</v>
      </c>
      <c r="U19" s="976"/>
      <c r="V19" s="974" t="s">
        <v>342</v>
      </c>
      <c r="W19" s="976"/>
      <c r="X19" s="573" t="s">
        <v>34</v>
      </c>
      <c r="Y19" s="573"/>
      <c r="Z19" s="573"/>
      <c r="AA19" s="573"/>
      <c r="AB19" s="573" t="s">
        <v>35</v>
      </c>
      <c r="AC19" s="573"/>
      <c r="AD19" s="573" t="s">
        <v>36</v>
      </c>
      <c r="AE19" s="573"/>
      <c r="AF19" s="1011" t="s">
        <v>343</v>
      </c>
      <c r="AG19" s="1012"/>
      <c r="AH19" s="1000" t="s">
        <v>401</v>
      </c>
      <c r="AI19" s="573"/>
    </row>
    <row r="20" spans="1:40" ht="15" customHeight="1">
      <c r="A20" s="573"/>
      <c r="B20" s="573"/>
      <c r="C20" s="573"/>
      <c r="D20" s="685" t="s">
        <v>31</v>
      </c>
      <c r="E20" s="686"/>
      <c r="F20" s="686"/>
      <c r="G20" s="1015"/>
      <c r="H20" s="1016" t="s">
        <v>11</v>
      </c>
      <c r="I20" s="686"/>
      <c r="J20" s="686"/>
      <c r="K20" s="687"/>
      <c r="L20" s="685" t="s">
        <v>68</v>
      </c>
      <c r="M20" s="686"/>
      <c r="N20" s="686"/>
      <c r="O20" s="1015"/>
      <c r="P20" s="1016" t="s">
        <v>69</v>
      </c>
      <c r="Q20" s="686"/>
      <c r="R20" s="686"/>
      <c r="S20" s="687"/>
      <c r="T20" s="690"/>
      <c r="U20" s="977"/>
      <c r="V20" s="690"/>
      <c r="W20" s="977"/>
      <c r="X20" s="573"/>
      <c r="Y20" s="573"/>
      <c r="Z20" s="573"/>
      <c r="AA20" s="573"/>
      <c r="AB20" s="573"/>
      <c r="AC20" s="573"/>
      <c r="AD20" s="573"/>
      <c r="AE20" s="573"/>
      <c r="AF20" s="1013"/>
      <c r="AG20" s="1014"/>
      <c r="AH20" s="573"/>
      <c r="AI20" s="573"/>
      <c r="AJ20" s="359"/>
    </row>
    <row r="21" spans="1:40" ht="37.5" customHeight="1">
      <c r="A21" s="573" t="s">
        <v>25</v>
      </c>
      <c r="B21" s="573"/>
      <c r="C21" s="573"/>
      <c r="D21" s="685" t="str">
        <f>IF($AN21=0,"",VLOOKUP($AN21,③女入力!$B$10:$AN$33,3))</f>
        <v/>
      </c>
      <c r="E21" s="686" t="e">
        <f t="shared" ref="E21:G24" si="0">IF(D21=0,"",VLOOKUP(D21,$B$10:$Q$30,6))</f>
        <v>#N/A</v>
      </c>
      <c r="F21" s="686" t="e">
        <f t="shared" si="0"/>
        <v>#N/A</v>
      </c>
      <c r="G21" s="1015" t="e">
        <f t="shared" si="0"/>
        <v>#N/A</v>
      </c>
      <c r="H21" s="1016" t="str">
        <f>IF($AN21=0,"",VLOOKUP($AN21,③女入力!$B$10:$AN$33,7))</f>
        <v/>
      </c>
      <c r="I21" s="686" t="e">
        <f t="shared" ref="I21:K24" si="1">IF(H21=0,"",VLOOKUP(H21,$B$10:$Q$30,6))</f>
        <v>#N/A</v>
      </c>
      <c r="J21" s="686" t="e">
        <f t="shared" si="1"/>
        <v>#N/A</v>
      </c>
      <c r="K21" s="687" t="e">
        <f t="shared" si="1"/>
        <v>#N/A</v>
      </c>
      <c r="L21" s="685" t="str">
        <f>IF($AN21=0,"",VLOOKUP($AN21,③女入力!$B$10:$AN$33,11))</f>
        <v/>
      </c>
      <c r="M21" s="686" t="e">
        <f t="shared" ref="M21:O24" si="2">IF(L21=0,"",VLOOKUP(L21,$B$10:$Q$30,6))</f>
        <v>#N/A</v>
      </c>
      <c r="N21" s="686" t="e">
        <f t="shared" si="2"/>
        <v>#N/A</v>
      </c>
      <c r="O21" s="1015" t="e">
        <f t="shared" si="2"/>
        <v>#N/A</v>
      </c>
      <c r="P21" s="1016" t="str">
        <f>IF($AN21=0,"",VLOOKUP($AN21,③女入力!$B$10:$AN$33,15))</f>
        <v/>
      </c>
      <c r="Q21" s="686" t="e">
        <f t="shared" ref="Q21:S24" si="3">IF(P21=0,"",VLOOKUP(P21,$B$10:$Q$30,6))</f>
        <v>#N/A</v>
      </c>
      <c r="R21" s="686" t="e">
        <f t="shared" si="3"/>
        <v>#N/A</v>
      </c>
      <c r="S21" s="687" t="e">
        <f t="shared" si="3"/>
        <v>#N/A</v>
      </c>
      <c r="T21" s="685" t="str">
        <f>IF($AN21=0,"",VLOOKUP($AN21,③女入力!$B$10:$AN$33,19))</f>
        <v/>
      </c>
      <c r="U21" s="687" t="e">
        <f t="shared" ref="U21:AE24" si="4">IF(T21=0,"",VLOOKUP(T21,$B$10:$Q$30,6))</f>
        <v>#N/A</v>
      </c>
      <c r="V21" s="685" t="str">
        <f>IF($AN21=0,"",VLOOKUP($AN21,③女入力!$B$10:$AN$33,21))</f>
        <v/>
      </c>
      <c r="W21" s="687" t="e">
        <f t="shared" si="4"/>
        <v>#N/A</v>
      </c>
      <c r="X21" s="1017" t="str">
        <f>IF($AN21=0,"",VLOOKUP($AN21,③女入力!$B$10:$AN$33,23))</f>
        <v/>
      </c>
      <c r="Y21" s="1018" t="e">
        <f t="shared" si="4"/>
        <v>#N/A</v>
      </c>
      <c r="Z21" s="1018" t="s">
        <v>388</v>
      </c>
      <c r="AA21" s="1019" t="e">
        <f t="shared" si="4"/>
        <v>#N/A</v>
      </c>
      <c r="AB21" s="685" t="str">
        <f>IF($AN21=0,"",VLOOKUP($AN21,③女入力!$B$10:$AN$33,34))</f>
        <v/>
      </c>
      <c r="AC21" s="687" t="e">
        <f t="shared" si="4"/>
        <v>#N/A</v>
      </c>
      <c r="AD21" s="685" t="str">
        <f>IF($AN21=0,"",VLOOKUP($AN21,③女入力!$B$10:$AN$33,37))</f>
        <v/>
      </c>
      <c r="AE21" s="687" t="e">
        <f t="shared" si="4"/>
        <v>#N/A</v>
      </c>
      <c r="AF21" s="685">
        <f>'⑥-2関東女選択'!$Z10</f>
        <v>0</v>
      </c>
      <c r="AG21" s="687"/>
      <c r="AH21" s="1020" t="str">
        <f>IF($AN21=0,"",VLOOKUP($AN21,③女入力!$B$10:$BN$33,47))</f>
        <v/>
      </c>
      <c r="AI21" s="1021" t="e">
        <f t="shared" ref="AI21" si="5">IF(AH21=0,"",VLOOKUP(AH21,$B$10:$Q$30,6))</f>
        <v>#N/A</v>
      </c>
      <c r="AJ21" s="359"/>
      <c r="AN21" s="364">
        <f>'⑥-2関東女選択'!V10</f>
        <v>0</v>
      </c>
    </row>
    <row r="22" spans="1:40" ht="37.5" customHeight="1">
      <c r="A22" s="573" t="s">
        <v>27</v>
      </c>
      <c r="B22" s="573"/>
      <c r="C22" s="573"/>
      <c r="D22" s="685" t="str">
        <f>IF($AN22=0,"",VLOOKUP($AN22,③女入力!$B$10:$AN$33,3))</f>
        <v/>
      </c>
      <c r="E22" s="686" t="e">
        <f t="shared" si="0"/>
        <v>#N/A</v>
      </c>
      <c r="F22" s="686" t="e">
        <f t="shared" si="0"/>
        <v>#N/A</v>
      </c>
      <c r="G22" s="1015" t="e">
        <f t="shared" si="0"/>
        <v>#N/A</v>
      </c>
      <c r="H22" s="1016" t="str">
        <f>IF($AN22=0,"",VLOOKUP($AN22,③女入力!$B$10:$AN$33,7))</f>
        <v/>
      </c>
      <c r="I22" s="686" t="e">
        <f t="shared" si="1"/>
        <v>#N/A</v>
      </c>
      <c r="J22" s="686" t="e">
        <f t="shared" si="1"/>
        <v>#N/A</v>
      </c>
      <c r="K22" s="687" t="e">
        <f t="shared" si="1"/>
        <v>#N/A</v>
      </c>
      <c r="L22" s="685" t="str">
        <f>IF($AN22=0,"",VLOOKUP($AN22,③女入力!$B$10:$AN$33,11))</f>
        <v/>
      </c>
      <c r="M22" s="686" t="e">
        <f t="shared" si="2"/>
        <v>#N/A</v>
      </c>
      <c r="N22" s="686" t="e">
        <f t="shared" si="2"/>
        <v>#N/A</v>
      </c>
      <c r="O22" s="1015" t="e">
        <f t="shared" si="2"/>
        <v>#N/A</v>
      </c>
      <c r="P22" s="1016" t="str">
        <f>IF($AN22=0,"",VLOOKUP($AN22,③女入力!$B$10:$AN$33,15))</f>
        <v/>
      </c>
      <c r="Q22" s="686" t="e">
        <f t="shared" si="3"/>
        <v>#N/A</v>
      </c>
      <c r="R22" s="686" t="e">
        <f t="shared" si="3"/>
        <v>#N/A</v>
      </c>
      <c r="S22" s="687" t="e">
        <f t="shared" si="3"/>
        <v>#N/A</v>
      </c>
      <c r="T22" s="685" t="str">
        <f>IF($AN22=0,"",VLOOKUP($AN22,③女入力!$B$10:$AN$33,19))</f>
        <v/>
      </c>
      <c r="U22" s="687" t="e">
        <f t="shared" si="4"/>
        <v>#N/A</v>
      </c>
      <c r="V22" s="685" t="str">
        <f>IF($AN22=0,"",VLOOKUP($AN22,③女入力!$B$10:$AN$33,21))</f>
        <v/>
      </c>
      <c r="W22" s="687" t="e">
        <f t="shared" si="4"/>
        <v>#N/A</v>
      </c>
      <c r="X22" s="1017" t="str">
        <f>IF($AN22=0,"",VLOOKUP($AN22,③女入力!$B$10:$AN$33,23))</f>
        <v/>
      </c>
      <c r="Y22" s="1018" t="e">
        <f t="shared" si="4"/>
        <v>#N/A</v>
      </c>
      <c r="Z22" s="1018" t="s">
        <v>388</v>
      </c>
      <c r="AA22" s="1019" t="e">
        <f t="shared" si="4"/>
        <v>#N/A</v>
      </c>
      <c r="AB22" s="685" t="str">
        <f>IF($AN22=0,"",VLOOKUP($AN22,③女入力!$B$10:$AN$33,34))</f>
        <v/>
      </c>
      <c r="AC22" s="687" t="e">
        <f t="shared" si="4"/>
        <v>#N/A</v>
      </c>
      <c r="AD22" s="685" t="str">
        <f>IF($AN22=0,"",VLOOKUP($AN22,③女入力!$B$10:$AN$33,37))</f>
        <v/>
      </c>
      <c r="AE22" s="687" t="e">
        <f t="shared" si="4"/>
        <v>#N/A</v>
      </c>
      <c r="AF22" s="685">
        <f>'⑥-2関東女選択'!$Z11</f>
        <v>0</v>
      </c>
      <c r="AG22" s="687"/>
      <c r="AH22" s="1020" t="str">
        <f>IF($AN22=0,"",VLOOKUP($AN22,③女入力!$B$10:$BN$33,47))</f>
        <v/>
      </c>
      <c r="AI22" s="1021" t="e">
        <f t="shared" ref="AI22:AI24" si="6">IF(AH22=0,"",VLOOKUP(AH22,$B$10:$Q$30,6))</f>
        <v>#N/A</v>
      </c>
      <c r="AN22" s="364">
        <f>'⑥-2関東女選択'!V11</f>
        <v>0</v>
      </c>
    </row>
    <row r="23" spans="1:40" ht="37.5" customHeight="1">
      <c r="A23" s="573" t="s">
        <v>29</v>
      </c>
      <c r="B23" s="573"/>
      <c r="C23" s="573"/>
      <c r="D23" s="685" t="str">
        <f>IF($AN23=0,"",VLOOKUP($AN23,③女入力!$B$10:$AN$33,3))</f>
        <v/>
      </c>
      <c r="E23" s="686" t="e">
        <f t="shared" si="0"/>
        <v>#N/A</v>
      </c>
      <c r="F23" s="686" t="e">
        <f t="shared" si="0"/>
        <v>#N/A</v>
      </c>
      <c r="G23" s="1015" t="e">
        <f t="shared" si="0"/>
        <v>#N/A</v>
      </c>
      <c r="H23" s="1016" t="str">
        <f>IF($AN23=0,"",VLOOKUP($AN23,③女入力!$B$10:$AN$33,7))</f>
        <v/>
      </c>
      <c r="I23" s="686" t="e">
        <f t="shared" si="1"/>
        <v>#N/A</v>
      </c>
      <c r="J23" s="686" t="e">
        <f t="shared" si="1"/>
        <v>#N/A</v>
      </c>
      <c r="K23" s="687" t="e">
        <f t="shared" si="1"/>
        <v>#N/A</v>
      </c>
      <c r="L23" s="685" t="str">
        <f>IF($AN23=0,"",VLOOKUP($AN23,③女入力!$B$10:$AN$33,11))</f>
        <v/>
      </c>
      <c r="M23" s="686" t="e">
        <f t="shared" si="2"/>
        <v>#N/A</v>
      </c>
      <c r="N23" s="686" t="e">
        <f t="shared" si="2"/>
        <v>#N/A</v>
      </c>
      <c r="O23" s="1015" t="e">
        <f t="shared" si="2"/>
        <v>#N/A</v>
      </c>
      <c r="P23" s="1016" t="str">
        <f>IF($AN23=0,"",VLOOKUP($AN23,③女入力!$B$10:$AN$33,15))</f>
        <v/>
      </c>
      <c r="Q23" s="686" t="e">
        <f t="shared" si="3"/>
        <v>#N/A</v>
      </c>
      <c r="R23" s="686" t="e">
        <f t="shared" si="3"/>
        <v>#N/A</v>
      </c>
      <c r="S23" s="687" t="e">
        <f t="shared" si="3"/>
        <v>#N/A</v>
      </c>
      <c r="T23" s="685" t="str">
        <f>IF($AN23=0,"",VLOOKUP($AN23,③女入力!$B$10:$AN$33,19))</f>
        <v/>
      </c>
      <c r="U23" s="687" t="e">
        <f t="shared" si="4"/>
        <v>#N/A</v>
      </c>
      <c r="V23" s="685" t="str">
        <f>IF($AN23=0,"",VLOOKUP($AN23,③女入力!$B$10:$AN$33,21))</f>
        <v/>
      </c>
      <c r="W23" s="687" t="e">
        <f t="shared" si="4"/>
        <v>#N/A</v>
      </c>
      <c r="X23" s="1017" t="str">
        <f>IF($AN23=0,"",VLOOKUP($AN23,③女入力!$B$10:$AN$33,23))</f>
        <v/>
      </c>
      <c r="Y23" s="1018" t="e">
        <f t="shared" si="4"/>
        <v>#N/A</v>
      </c>
      <c r="Z23" s="1018" t="s">
        <v>388</v>
      </c>
      <c r="AA23" s="1019" t="e">
        <f t="shared" si="4"/>
        <v>#N/A</v>
      </c>
      <c r="AB23" s="685" t="str">
        <f>IF($AN23=0,"",VLOOKUP($AN23,③女入力!$B$10:$AN$33,34))</f>
        <v/>
      </c>
      <c r="AC23" s="687" t="e">
        <f t="shared" si="4"/>
        <v>#N/A</v>
      </c>
      <c r="AD23" s="685" t="str">
        <f>IF($AN23=0,"",VLOOKUP($AN23,③女入力!$B$10:$AN$33,37))</f>
        <v/>
      </c>
      <c r="AE23" s="687" t="e">
        <f t="shared" si="4"/>
        <v>#N/A</v>
      </c>
      <c r="AF23" s="685">
        <f>'⑥-2関東女選択'!$Z12</f>
        <v>0</v>
      </c>
      <c r="AG23" s="687"/>
      <c r="AH23" s="1020" t="str">
        <f>IF($AN23=0,"",VLOOKUP($AN23,③女入力!$B$10:$BN$33,47))</f>
        <v/>
      </c>
      <c r="AI23" s="1021" t="e">
        <f t="shared" si="6"/>
        <v>#N/A</v>
      </c>
      <c r="AN23" s="364">
        <f>'⑥-2関東女選択'!V12</f>
        <v>0</v>
      </c>
    </row>
    <row r="24" spans="1:40" ht="37.5" customHeight="1">
      <c r="A24" s="573" t="s">
        <v>324</v>
      </c>
      <c r="B24" s="573"/>
      <c r="C24" s="573"/>
      <c r="D24" s="685" t="str">
        <f>IF($AN24=0,"",VLOOKUP($AN24,③女入力!$B$10:$AN$33,3))</f>
        <v/>
      </c>
      <c r="E24" s="686" t="e">
        <f t="shared" si="0"/>
        <v>#N/A</v>
      </c>
      <c r="F24" s="686" t="e">
        <f t="shared" si="0"/>
        <v>#N/A</v>
      </c>
      <c r="G24" s="1015" t="e">
        <f t="shared" si="0"/>
        <v>#N/A</v>
      </c>
      <c r="H24" s="1016" t="str">
        <f>IF($AN24=0,"",VLOOKUP($AN24,③女入力!$B$10:$AN$33,7))</f>
        <v/>
      </c>
      <c r="I24" s="686" t="e">
        <f t="shared" si="1"/>
        <v>#N/A</v>
      </c>
      <c r="J24" s="686" t="e">
        <f t="shared" si="1"/>
        <v>#N/A</v>
      </c>
      <c r="K24" s="687" t="e">
        <f t="shared" si="1"/>
        <v>#N/A</v>
      </c>
      <c r="L24" s="685" t="str">
        <f>IF($AN24=0,"",VLOOKUP($AN24,③女入力!$B$10:$AN$33,11))</f>
        <v/>
      </c>
      <c r="M24" s="686" t="e">
        <f t="shared" si="2"/>
        <v>#N/A</v>
      </c>
      <c r="N24" s="686" t="e">
        <f t="shared" si="2"/>
        <v>#N/A</v>
      </c>
      <c r="O24" s="1015" t="e">
        <f t="shared" si="2"/>
        <v>#N/A</v>
      </c>
      <c r="P24" s="1016" t="str">
        <f>IF($AN24=0,"",VLOOKUP($AN24,③女入力!$B$10:$AN$33,15))</f>
        <v/>
      </c>
      <c r="Q24" s="686" t="e">
        <f t="shared" si="3"/>
        <v>#N/A</v>
      </c>
      <c r="R24" s="686" t="e">
        <f t="shared" si="3"/>
        <v>#N/A</v>
      </c>
      <c r="S24" s="687" t="e">
        <f t="shared" si="3"/>
        <v>#N/A</v>
      </c>
      <c r="T24" s="685" t="str">
        <f>IF($AN24=0,"",VLOOKUP($AN24,③女入力!$B$10:$AN$33,19))</f>
        <v/>
      </c>
      <c r="U24" s="687" t="e">
        <f t="shared" si="4"/>
        <v>#N/A</v>
      </c>
      <c r="V24" s="685" t="str">
        <f>IF($AN24=0,"",VLOOKUP($AN24,③女入力!$B$10:$AN$33,21))</f>
        <v/>
      </c>
      <c r="W24" s="687" t="e">
        <f t="shared" si="4"/>
        <v>#N/A</v>
      </c>
      <c r="X24" s="1017" t="str">
        <f>IF($AN24=0,"",VLOOKUP($AN24,③女入力!$B$10:$AN$33,23))</f>
        <v/>
      </c>
      <c r="Y24" s="1018" t="e">
        <f t="shared" si="4"/>
        <v>#N/A</v>
      </c>
      <c r="Z24" s="1018" t="s">
        <v>388</v>
      </c>
      <c r="AA24" s="1019" t="e">
        <f t="shared" si="4"/>
        <v>#N/A</v>
      </c>
      <c r="AB24" s="685" t="str">
        <f>IF($AN24=0,"",VLOOKUP($AN24,③女入力!$B$10:$AN$33,34))</f>
        <v/>
      </c>
      <c r="AC24" s="687" t="e">
        <f t="shared" si="4"/>
        <v>#N/A</v>
      </c>
      <c r="AD24" s="685" t="str">
        <f>IF($AN24=0,"",VLOOKUP($AN24,③女入力!$B$10:$AN$33,37))</f>
        <v/>
      </c>
      <c r="AE24" s="687" t="e">
        <f t="shared" si="4"/>
        <v>#N/A</v>
      </c>
      <c r="AF24" s="685">
        <f>'⑥-2関東女選択'!$Z13</f>
        <v>0</v>
      </c>
      <c r="AG24" s="687"/>
      <c r="AH24" s="1020" t="str">
        <f>IF($AN24=0,"",VLOOKUP($AN24,③女入力!$B$10:$BN$33,47))</f>
        <v/>
      </c>
      <c r="AI24" s="1021" t="e">
        <f t="shared" si="6"/>
        <v>#N/A</v>
      </c>
      <c r="AN24" s="364">
        <f>'⑥-2関東女選択'!V13</f>
        <v>0</v>
      </c>
    </row>
    <row r="25" spans="1:40" ht="30" customHeight="1">
      <c r="A25" s="360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</row>
    <row r="26" spans="1:40" ht="30" customHeight="1">
      <c r="A26" s="365" t="s">
        <v>113</v>
      </c>
      <c r="B26" s="366"/>
      <c r="C26" s="998" t="s">
        <v>316</v>
      </c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</row>
    <row r="27" spans="1:40" ht="15" customHeight="1">
      <c r="C27" s="1022" t="s">
        <v>317</v>
      </c>
      <c r="D27" s="1022"/>
      <c r="E27" s="1022"/>
      <c r="F27" s="1022"/>
      <c r="G27" s="1022"/>
      <c r="H27" s="1022"/>
      <c r="J27" s="325">
        <f>①基本情報!$K$66</f>
        <v>0</v>
      </c>
      <c r="L27" s="1022" t="s">
        <v>318</v>
      </c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</row>
    <row r="28" spans="1:40" ht="9.6" customHeight="1"/>
    <row r="29" spans="1:40" ht="15" customHeight="1">
      <c r="J29" s="325">
        <f>①基本情報!$K$68</f>
        <v>0</v>
      </c>
      <c r="L29" s="1022" t="s">
        <v>319</v>
      </c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2"/>
      <c r="AA29" s="1022"/>
      <c r="AB29" s="1022"/>
      <c r="AC29" s="1022"/>
      <c r="AD29" s="1022"/>
      <c r="AE29" s="1022"/>
      <c r="AF29" s="1022"/>
      <c r="AG29" s="1022"/>
    </row>
    <row r="30" spans="1:40" ht="9.6" customHeight="1"/>
    <row r="31" spans="1:40" ht="15" customHeight="1">
      <c r="C31" s="1022" t="s">
        <v>344</v>
      </c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1022"/>
      <c r="Z31" s="1022"/>
      <c r="AA31" s="1022"/>
      <c r="AB31" s="1022"/>
      <c r="AC31" s="1022"/>
      <c r="AD31" s="1022"/>
      <c r="AE31" s="1022"/>
      <c r="AF31" s="1022"/>
      <c r="AG31" s="1022"/>
      <c r="AH31" s="1022"/>
      <c r="AI31" s="1022"/>
    </row>
    <row r="32" spans="1:40" ht="12" customHeight="1"/>
    <row r="33" spans="1:42" ht="15" customHeight="1">
      <c r="A33" s="1022" t="str">
        <f>AN33&amp;AO33&amp;AP33</f>
        <v>上記の生徒が第４７回関東中学校柔道大会に参加することを承認します。</v>
      </c>
      <c r="B33" s="1022"/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2"/>
      <c r="Z33" s="1022"/>
      <c r="AA33" s="1022"/>
      <c r="AB33" s="1022"/>
      <c r="AC33" s="1022"/>
      <c r="AD33" s="1022"/>
      <c r="AE33" s="1022"/>
      <c r="AF33" s="1022"/>
      <c r="AG33" s="1022"/>
      <c r="AH33" s="1022"/>
      <c r="AI33" s="1022"/>
      <c r="AN33" s="319" t="s">
        <v>345</v>
      </c>
      <c r="AO33" s="319" t="str">
        <f>Top!$B$6</f>
        <v>第４７回関東中学校柔道大会</v>
      </c>
      <c r="AP33" s="319" t="s">
        <v>346</v>
      </c>
    </row>
    <row r="34" spans="1:42" ht="12" customHeight="1"/>
    <row r="35" spans="1:42" ht="15" customHeight="1">
      <c r="A35" s="1022" t="str">
        <f>⑦日付!$Q$6</f>
        <v>令和年月日</v>
      </c>
      <c r="B35" s="1022"/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</row>
    <row r="36" spans="1:42" ht="12" customHeight="1"/>
    <row r="37" spans="1:42" ht="15" customHeight="1">
      <c r="A37" s="691" t="s">
        <v>347</v>
      </c>
      <c r="B37" s="691"/>
      <c r="C37" s="691"/>
      <c r="D37" s="691">
        <f>①基本情報!$B$9</f>
        <v>0</v>
      </c>
      <c r="E37" s="691"/>
      <c r="F37" s="691"/>
      <c r="G37" s="691"/>
      <c r="H37" s="691"/>
      <c r="I37" s="691"/>
      <c r="J37" s="691"/>
      <c r="K37" s="691"/>
      <c r="L37" s="691"/>
      <c r="M37" s="691"/>
      <c r="N37" s="691"/>
      <c r="O37" s="691"/>
      <c r="P37" s="691"/>
      <c r="Q37" s="691"/>
      <c r="R37" s="691"/>
      <c r="U37" s="981" t="s">
        <v>348</v>
      </c>
      <c r="V37" s="981"/>
      <c r="W37" s="981"/>
      <c r="X37" s="981"/>
      <c r="Y37" s="691">
        <f>①基本情報!$U$12</f>
        <v>0</v>
      </c>
      <c r="Z37" s="691"/>
      <c r="AA37" s="691"/>
      <c r="AB37" s="691"/>
      <c r="AC37" s="691"/>
      <c r="AD37" s="691"/>
      <c r="AE37" s="691"/>
      <c r="AF37" s="691" t="s">
        <v>349</v>
      </c>
      <c r="AG37" s="691"/>
    </row>
    <row r="38" spans="1:42" ht="15" customHeight="1"/>
    <row r="39" spans="1:42" ht="15" customHeight="1"/>
    <row r="40" spans="1:42" ht="15" customHeight="1"/>
    <row r="41" spans="1:42" ht="15" customHeight="1"/>
    <row r="42" spans="1:42" ht="15" customHeight="1"/>
    <row r="43" spans="1:42" ht="15" customHeight="1"/>
    <row r="44" spans="1:42" ht="15" customHeight="1"/>
    <row r="45" spans="1:42" ht="15" customHeight="1"/>
    <row r="46" spans="1:42" ht="15" customHeight="1"/>
    <row r="47" spans="1:42" ht="15" customHeight="1"/>
    <row r="48" spans="1:4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</sheetData>
  <sheetProtection sheet="1" objects="1" scenarios="1"/>
  <mergeCells count="113">
    <mergeCell ref="A35:R35"/>
    <mergeCell ref="A37:C37"/>
    <mergeCell ref="D37:R37"/>
    <mergeCell ref="U37:X37"/>
    <mergeCell ref="Y37:AE37"/>
    <mergeCell ref="AF37:AG37"/>
    <mergeCell ref="C26:AI26"/>
    <mergeCell ref="C27:H27"/>
    <mergeCell ref="L27:AG27"/>
    <mergeCell ref="L29:AG29"/>
    <mergeCell ref="C31:AI31"/>
    <mergeCell ref="A33:AI33"/>
    <mergeCell ref="V24:W24"/>
    <mergeCell ref="X24:AA24"/>
    <mergeCell ref="AB24:AC24"/>
    <mergeCell ref="AD24:AE24"/>
    <mergeCell ref="AF24:AG24"/>
    <mergeCell ref="AH24:AI24"/>
    <mergeCell ref="A24:C24"/>
    <mergeCell ref="D24:G24"/>
    <mergeCell ref="H24:K24"/>
    <mergeCell ref="L24:O24"/>
    <mergeCell ref="P24:S24"/>
    <mergeCell ref="T24:U24"/>
    <mergeCell ref="V23:W23"/>
    <mergeCell ref="X23:AA23"/>
    <mergeCell ref="AB23:AC23"/>
    <mergeCell ref="AD23:AE23"/>
    <mergeCell ref="AF23:AG23"/>
    <mergeCell ref="AH23:AI23"/>
    <mergeCell ref="A23:C23"/>
    <mergeCell ref="D23:G23"/>
    <mergeCell ref="H23:K23"/>
    <mergeCell ref="L23:O23"/>
    <mergeCell ref="P23:S23"/>
    <mergeCell ref="T23:U23"/>
    <mergeCell ref="V22:W22"/>
    <mergeCell ref="X22:AA22"/>
    <mergeCell ref="AB22:AC22"/>
    <mergeCell ref="AD22:AE22"/>
    <mergeCell ref="AF22:AG22"/>
    <mergeCell ref="AH22:AI22"/>
    <mergeCell ref="A22:C22"/>
    <mergeCell ref="D22:G22"/>
    <mergeCell ref="H22:K22"/>
    <mergeCell ref="L22:O22"/>
    <mergeCell ref="P22:S22"/>
    <mergeCell ref="T22:U22"/>
    <mergeCell ref="V21:W21"/>
    <mergeCell ref="X21:AA21"/>
    <mergeCell ref="AB21:AC21"/>
    <mergeCell ref="AD21:AE21"/>
    <mergeCell ref="AF21:AG21"/>
    <mergeCell ref="AH21:AI21"/>
    <mergeCell ref="A21:C21"/>
    <mergeCell ref="D21:G21"/>
    <mergeCell ref="H21:K21"/>
    <mergeCell ref="L21:O21"/>
    <mergeCell ref="P21:S21"/>
    <mergeCell ref="T21:U21"/>
    <mergeCell ref="AB19:AC20"/>
    <mergeCell ref="AD19:AE20"/>
    <mergeCell ref="AF19:AG20"/>
    <mergeCell ref="AH19:AI20"/>
    <mergeCell ref="D20:G20"/>
    <mergeCell ref="H20:K20"/>
    <mergeCell ref="L20:O20"/>
    <mergeCell ref="P20:S20"/>
    <mergeCell ref="A19:C20"/>
    <mergeCell ref="D19:K19"/>
    <mergeCell ref="L19:S19"/>
    <mergeCell ref="T19:U20"/>
    <mergeCell ref="V19:W20"/>
    <mergeCell ref="X19:AA20"/>
    <mergeCell ref="A14:B14"/>
    <mergeCell ref="C14:AI14"/>
    <mergeCell ref="A15:B15"/>
    <mergeCell ref="C15:AI15"/>
    <mergeCell ref="A17:H17"/>
    <mergeCell ref="I17:T17"/>
    <mergeCell ref="T10:AD10"/>
    <mergeCell ref="A11:F11"/>
    <mergeCell ref="G11:Q11"/>
    <mergeCell ref="R11:W11"/>
    <mergeCell ref="A12:F13"/>
    <mergeCell ref="G12:H12"/>
    <mergeCell ref="I12:Q12"/>
    <mergeCell ref="R12:W13"/>
    <mergeCell ref="G13:Q13"/>
    <mergeCell ref="A8:K8"/>
    <mergeCell ref="L8:O8"/>
    <mergeCell ref="P8:AD8"/>
    <mergeCell ref="A9:B9"/>
    <mergeCell ref="C9:K9"/>
    <mergeCell ref="L9:O10"/>
    <mergeCell ref="P9:Q9"/>
    <mergeCell ref="R9:AD9"/>
    <mergeCell ref="A10:K10"/>
    <mergeCell ref="P10:S10"/>
    <mergeCell ref="A6:C7"/>
    <mergeCell ref="D6:L7"/>
    <mergeCell ref="N6:AA6"/>
    <mergeCell ref="AB6:AC6"/>
    <mergeCell ref="AD6:AI6"/>
    <mergeCell ref="M7:AA7"/>
    <mergeCell ref="AB7:AC7"/>
    <mergeCell ref="AD7:AI7"/>
    <mergeCell ref="D1:J1"/>
    <mergeCell ref="A3:AI4"/>
    <mergeCell ref="A5:C5"/>
    <mergeCell ref="D5:L5"/>
    <mergeCell ref="M5:AA5"/>
    <mergeCell ref="AB5:AI5"/>
  </mergeCells>
  <phoneticPr fontId="2"/>
  <hyperlinks>
    <hyperlink ref="D1" location="Top!A1" display="Topへ戻る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AX240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9" defaultRowHeight="13.5"/>
  <cols>
    <col min="1" max="38" width="2.5" style="319" customWidth="1"/>
    <col min="39" max="39" width="9" style="319"/>
    <col min="40" max="42" width="9" style="319" hidden="1" customWidth="1"/>
    <col min="43" max="16384" width="9" style="319"/>
  </cols>
  <sheetData>
    <row r="1" spans="1:50" ht="48" customHeight="1">
      <c r="A1" s="1"/>
      <c r="B1" s="1"/>
      <c r="C1" s="1"/>
      <c r="D1" s="826" t="s">
        <v>103</v>
      </c>
      <c r="E1" s="827"/>
      <c r="F1" s="827"/>
      <c r="G1" s="827"/>
      <c r="H1" s="827"/>
      <c r="I1" s="827"/>
      <c r="J1" s="828"/>
      <c r="L1" s="110"/>
      <c r="M1" s="110"/>
      <c r="N1" s="355" t="s">
        <v>350</v>
      </c>
      <c r="O1" s="110"/>
      <c r="P1" s="110"/>
      <c r="Q1" s="110"/>
      <c r="R1" s="110"/>
      <c r="S1" s="110"/>
      <c r="T1" s="110"/>
      <c r="U1" s="110"/>
      <c r="V1" s="110"/>
      <c r="W1" s="110"/>
    </row>
    <row r="2" spans="1:50" ht="9.75" customHeight="1"/>
    <row r="3" spans="1:50" ht="15" customHeight="1">
      <c r="A3" s="986" t="str">
        <f>Top!$B$6&amp;"申込書（男子個人戦）"</f>
        <v>第４７回関東中学校柔道大会申込書（男子個人戦）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</row>
    <row r="4" spans="1:50" ht="15" customHeight="1">
      <c r="A4" s="986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</row>
    <row r="5" spans="1:50" ht="18.75" customHeight="1">
      <c r="A5" s="685" t="s">
        <v>326</v>
      </c>
      <c r="B5" s="686"/>
      <c r="C5" s="687"/>
      <c r="D5" s="573" t="s">
        <v>327</v>
      </c>
      <c r="E5" s="573"/>
      <c r="F5" s="573"/>
      <c r="G5" s="573"/>
      <c r="H5" s="573"/>
      <c r="I5" s="573"/>
      <c r="J5" s="573"/>
      <c r="K5" s="573"/>
      <c r="L5" s="573"/>
      <c r="M5" s="573" t="s">
        <v>328</v>
      </c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685" t="s">
        <v>1</v>
      </c>
      <c r="AC5" s="686"/>
      <c r="AD5" s="686"/>
      <c r="AE5" s="686"/>
      <c r="AF5" s="686"/>
      <c r="AG5" s="686"/>
      <c r="AH5" s="686"/>
      <c r="AI5" s="687"/>
    </row>
    <row r="6" spans="1:50" ht="18.75" customHeight="1">
      <c r="A6" s="974">
        <f>①基本情報!$Y$8</f>
        <v>0</v>
      </c>
      <c r="B6" s="975"/>
      <c r="C6" s="976"/>
      <c r="D6" s="573">
        <f>①基本情報!$B$9</f>
        <v>0</v>
      </c>
      <c r="E6" s="573"/>
      <c r="F6" s="573"/>
      <c r="G6" s="573"/>
      <c r="H6" s="573"/>
      <c r="I6" s="573"/>
      <c r="J6" s="573"/>
      <c r="K6" s="573"/>
      <c r="L6" s="573"/>
      <c r="M6" s="356" t="s">
        <v>3</v>
      </c>
      <c r="N6" s="978">
        <f>①基本情報!$O$8</f>
        <v>0</v>
      </c>
      <c r="O6" s="978"/>
      <c r="P6" s="978"/>
      <c r="Q6" s="978"/>
      <c r="R6" s="978"/>
      <c r="S6" s="978"/>
      <c r="T6" s="978"/>
      <c r="U6" s="978"/>
      <c r="V6" s="978"/>
      <c r="W6" s="978"/>
      <c r="X6" s="978"/>
      <c r="Y6" s="978"/>
      <c r="Z6" s="978"/>
      <c r="AA6" s="979"/>
      <c r="AB6" s="974" t="s">
        <v>329</v>
      </c>
      <c r="AC6" s="975"/>
      <c r="AD6" s="975">
        <f>①基本情報!$AC$8</f>
        <v>0</v>
      </c>
      <c r="AE6" s="975"/>
      <c r="AF6" s="975"/>
      <c r="AG6" s="975"/>
      <c r="AH6" s="975"/>
      <c r="AI6" s="976"/>
    </row>
    <row r="7" spans="1:50" ht="18.75" customHeight="1">
      <c r="A7" s="690"/>
      <c r="B7" s="691"/>
      <c r="C7" s="977"/>
      <c r="D7" s="573"/>
      <c r="E7" s="573"/>
      <c r="F7" s="573"/>
      <c r="G7" s="573"/>
      <c r="H7" s="573"/>
      <c r="I7" s="573"/>
      <c r="J7" s="573"/>
      <c r="K7" s="573"/>
      <c r="L7" s="573"/>
      <c r="M7" s="980" t="str">
        <f>①基本情報!$Y$8&amp;①基本情報!$N$9</f>
        <v/>
      </c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1"/>
      <c r="Z7" s="981"/>
      <c r="AA7" s="982"/>
      <c r="AB7" s="983" t="s">
        <v>330</v>
      </c>
      <c r="AC7" s="984"/>
      <c r="AD7" s="984">
        <f>①基本情報!$AB$12</f>
        <v>0</v>
      </c>
      <c r="AE7" s="984"/>
      <c r="AF7" s="984"/>
      <c r="AG7" s="984"/>
      <c r="AH7" s="984"/>
      <c r="AI7" s="985"/>
    </row>
    <row r="8" spans="1:50" ht="18.75" customHeight="1">
      <c r="A8" s="685" t="s">
        <v>23</v>
      </c>
      <c r="B8" s="686"/>
      <c r="C8" s="686"/>
      <c r="D8" s="686"/>
      <c r="E8" s="686"/>
      <c r="F8" s="686"/>
      <c r="G8" s="686"/>
      <c r="H8" s="687"/>
      <c r="I8" s="573" t="s">
        <v>331</v>
      </c>
      <c r="J8" s="573"/>
      <c r="K8" s="573"/>
      <c r="L8" s="685" t="s">
        <v>332</v>
      </c>
      <c r="M8" s="686"/>
      <c r="N8" s="686"/>
      <c r="O8" s="686"/>
      <c r="P8" s="686"/>
      <c r="Q8" s="686"/>
      <c r="R8" s="686"/>
      <c r="S8" s="686"/>
      <c r="T8" s="686"/>
      <c r="U8" s="686"/>
      <c r="V8" s="685" t="s">
        <v>351</v>
      </c>
      <c r="W8" s="686"/>
      <c r="X8" s="686"/>
      <c r="Y8" s="687"/>
      <c r="Z8" s="685" t="s">
        <v>24</v>
      </c>
      <c r="AA8" s="686"/>
      <c r="AB8" s="686"/>
      <c r="AC8" s="686"/>
      <c r="AD8" s="686"/>
      <c r="AE8" s="686"/>
      <c r="AF8" s="687"/>
      <c r="AG8" s="573" t="s">
        <v>331</v>
      </c>
      <c r="AH8" s="573"/>
      <c r="AI8" s="573"/>
    </row>
    <row r="9" spans="1:50" ht="18.75" customHeight="1">
      <c r="A9" s="974" t="s">
        <v>333</v>
      </c>
      <c r="B9" s="975"/>
      <c r="C9" s="987" t="str">
        <f>①基本情報!$D$17&amp;" "&amp;①基本情報!$I$17</f>
        <v xml:space="preserve"> </v>
      </c>
      <c r="D9" s="987"/>
      <c r="E9" s="987"/>
      <c r="F9" s="987"/>
      <c r="G9" s="987"/>
      <c r="H9" s="988"/>
      <c r="I9" s="1000">
        <f>①基本情報!$N$18</f>
        <v>0</v>
      </c>
      <c r="J9" s="1000"/>
      <c r="K9" s="1000"/>
      <c r="L9" s="685" t="s">
        <v>334</v>
      </c>
      <c r="M9" s="686"/>
      <c r="N9" s="686">
        <f>①基本情報!$N$20</f>
        <v>0</v>
      </c>
      <c r="O9" s="686"/>
      <c r="P9" s="686"/>
      <c r="Q9" s="686"/>
      <c r="R9" s="686"/>
      <c r="S9" s="686"/>
      <c r="T9" s="686"/>
      <c r="U9" s="687"/>
      <c r="V9" s="974">
        <f>①基本情報!$D$29</f>
        <v>0</v>
      </c>
      <c r="W9" s="975"/>
      <c r="X9" s="975"/>
      <c r="Y9" s="976"/>
      <c r="Z9" s="974" t="s">
        <v>333</v>
      </c>
      <c r="AA9" s="975"/>
      <c r="AB9" s="987" t="str">
        <f>①基本情報!$D$26&amp;" "&amp;①基本情報!$I$26</f>
        <v xml:space="preserve"> </v>
      </c>
      <c r="AC9" s="987"/>
      <c r="AD9" s="987"/>
      <c r="AE9" s="987"/>
      <c r="AF9" s="988"/>
      <c r="AG9" s="1023">
        <f>①基本情報!$N$31</f>
        <v>0</v>
      </c>
      <c r="AH9" s="1023"/>
      <c r="AI9" s="1023"/>
      <c r="AM9" s="359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9"/>
    </row>
    <row r="10" spans="1:50" ht="18.75" customHeight="1">
      <c r="A10" s="690" t="str">
        <f>①基本情報!$D$18&amp;" "&amp;①基本情報!$I$18</f>
        <v xml:space="preserve"> </v>
      </c>
      <c r="B10" s="691"/>
      <c r="C10" s="691"/>
      <c r="D10" s="691"/>
      <c r="E10" s="691"/>
      <c r="F10" s="691"/>
      <c r="G10" s="691"/>
      <c r="H10" s="977"/>
      <c r="I10" s="1000"/>
      <c r="J10" s="1000"/>
      <c r="K10" s="1000"/>
      <c r="L10" s="690" t="s">
        <v>335</v>
      </c>
      <c r="M10" s="691"/>
      <c r="N10" s="691"/>
      <c r="O10" s="691"/>
      <c r="P10" s="691">
        <f>①基本情報!$W$18</f>
        <v>0</v>
      </c>
      <c r="Q10" s="691"/>
      <c r="R10" s="691"/>
      <c r="S10" s="691"/>
      <c r="T10" s="691"/>
      <c r="U10" s="977"/>
      <c r="V10" s="690"/>
      <c r="W10" s="691"/>
      <c r="X10" s="691"/>
      <c r="Y10" s="977"/>
      <c r="Z10" s="690" t="str">
        <f>①基本情報!$D$27&amp;" "&amp;①基本情報!$I$27</f>
        <v xml:space="preserve"> </v>
      </c>
      <c r="AA10" s="691"/>
      <c r="AB10" s="691"/>
      <c r="AC10" s="691"/>
      <c r="AD10" s="691"/>
      <c r="AE10" s="691"/>
      <c r="AF10" s="977"/>
      <c r="AG10" s="1023"/>
      <c r="AH10" s="1023"/>
      <c r="AI10" s="1023"/>
      <c r="AM10" s="359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9"/>
    </row>
    <row r="11" spans="1:50" ht="18.75" customHeight="1">
      <c r="A11" s="685" t="s">
        <v>352</v>
      </c>
      <c r="B11" s="686"/>
      <c r="C11" s="686"/>
      <c r="D11" s="686"/>
      <c r="E11" s="686"/>
      <c r="F11" s="686"/>
      <c r="G11" s="686"/>
      <c r="H11" s="687"/>
      <c r="I11" s="573" t="s">
        <v>331</v>
      </c>
      <c r="J11" s="573"/>
      <c r="K11" s="573"/>
      <c r="L11" s="685" t="s">
        <v>353</v>
      </c>
      <c r="M11" s="686"/>
      <c r="N11" s="686"/>
      <c r="O11" s="686"/>
      <c r="P11" s="686"/>
      <c r="Q11" s="686"/>
      <c r="R11" s="686"/>
      <c r="S11" s="686"/>
      <c r="T11" s="686"/>
      <c r="U11" s="687"/>
      <c r="V11" s="685" t="s">
        <v>354</v>
      </c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7"/>
      <c r="AM11" s="359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9"/>
    </row>
    <row r="12" spans="1:50" ht="18.75" customHeight="1">
      <c r="A12" s="974" t="s">
        <v>333</v>
      </c>
      <c r="B12" s="975"/>
      <c r="C12" s="987" t="str">
        <f>①基本情報!$K$55&amp;" "&amp;①基本情報!$P$55</f>
        <v xml:space="preserve"> </v>
      </c>
      <c r="D12" s="987"/>
      <c r="E12" s="987"/>
      <c r="F12" s="987"/>
      <c r="G12" s="987"/>
      <c r="H12" s="988"/>
      <c r="I12" s="1023" t="str">
        <f>①基本情報!$Y$8&amp;CHAR(10)&amp;"委員長"</f>
        <v xml:space="preserve">
委員長</v>
      </c>
      <c r="J12" s="1023"/>
      <c r="K12" s="1023"/>
      <c r="L12" s="974">
        <f>①基本情報!$E$58</f>
        <v>0</v>
      </c>
      <c r="M12" s="975"/>
      <c r="N12" s="975"/>
      <c r="O12" s="975"/>
      <c r="P12" s="975"/>
      <c r="Q12" s="975"/>
      <c r="R12" s="975"/>
      <c r="S12" s="975"/>
      <c r="T12" s="975"/>
      <c r="U12" s="976"/>
      <c r="V12" s="1001" t="s">
        <v>334</v>
      </c>
      <c r="W12" s="1002"/>
      <c r="X12" s="975"/>
      <c r="Y12" s="975"/>
      <c r="Z12" s="975"/>
      <c r="AA12" s="975"/>
      <c r="AB12" s="975"/>
      <c r="AC12" s="975"/>
      <c r="AD12" s="975"/>
      <c r="AE12" s="975"/>
      <c r="AF12" s="975"/>
      <c r="AG12" s="975"/>
      <c r="AH12" s="975"/>
      <c r="AI12" s="976"/>
    </row>
    <row r="13" spans="1:50" ht="18.75" customHeight="1">
      <c r="A13" s="690" t="str">
        <f>①基本情報!$K$56&amp;" "&amp;①基本情報!$P$56</f>
        <v xml:space="preserve"> </v>
      </c>
      <c r="B13" s="691"/>
      <c r="C13" s="691"/>
      <c r="D13" s="691"/>
      <c r="E13" s="691"/>
      <c r="F13" s="691"/>
      <c r="G13" s="691"/>
      <c r="H13" s="977"/>
      <c r="I13" s="1023"/>
      <c r="J13" s="1023"/>
      <c r="K13" s="1023"/>
      <c r="L13" s="690"/>
      <c r="M13" s="691"/>
      <c r="N13" s="691"/>
      <c r="O13" s="691"/>
      <c r="P13" s="691"/>
      <c r="Q13" s="691"/>
      <c r="R13" s="691"/>
      <c r="S13" s="691"/>
      <c r="T13" s="691"/>
      <c r="U13" s="977"/>
      <c r="V13" s="690">
        <f>①基本情報!$T$58</f>
        <v>0</v>
      </c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977"/>
    </row>
    <row r="14" spans="1:50" ht="29.25" customHeight="1">
      <c r="A14" s="1024" t="s">
        <v>337</v>
      </c>
      <c r="B14" s="1024"/>
      <c r="C14" s="1025" t="s">
        <v>355</v>
      </c>
      <c r="D14" s="1025"/>
      <c r="E14" s="1025"/>
      <c r="F14" s="1025"/>
      <c r="G14" s="1025"/>
      <c r="H14" s="1025"/>
      <c r="I14" s="1025"/>
      <c r="J14" s="1025"/>
      <c r="K14" s="1025"/>
      <c r="L14" s="1025"/>
      <c r="M14" s="1025"/>
      <c r="N14" s="1025"/>
      <c r="O14" s="1025"/>
      <c r="P14" s="1025"/>
      <c r="Q14" s="1025"/>
      <c r="R14" s="1025"/>
      <c r="S14" s="1025"/>
      <c r="T14" s="1025"/>
      <c r="U14" s="1025"/>
      <c r="V14" s="1025"/>
      <c r="W14" s="1025"/>
      <c r="X14" s="1025"/>
      <c r="Y14" s="1025"/>
      <c r="Z14" s="1025"/>
      <c r="AA14" s="1025"/>
      <c r="AB14" s="1025"/>
      <c r="AC14" s="1025"/>
      <c r="AD14" s="1025"/>
      <c r="AE14" s="1025"/>
      <c r="AF14" s="1025"/>
      <c r="AG14" s="1025"/>
      <c r="AH14" s="1025"/>
      <c r="AI14" s="1025"/>
    </row>
    <row r="15" spans="1:50" ht="15" customHeight="1">
      <c r="A15" s="368"/>
      <c r="B15" s="368"/>
      <c r="C15" s="1026"/>
      <c r="D15" s="1026"/>
      <c r="E15" s="1026"/>
      <c r="F15" s="1026"/>
      <c r="G15" s="1026"/>
      <c r="H15" s="1026"/>
      <c r="I15" s="1026"/>
      <c r="J15" s="1026"/>
      <c r="K15" s="1026"/>
      <c r="L15" s="1026"/>
      <c r="M15" s="1026"/>
      <c r="N15" s="1026"/>
      <c r="O15" s="1026"/>
      <c r="P15" s="1026"/>
      <c r="Q15" s="1026"/>
      <c r="R15" s="1026"/>
      <c r="S15" s="1026"/>
      <c r="T15" s="1026"/>
      <c r="U15" s="1026"/>
      <c r="V15" s="1026"/>
      <c r="W15" s="1026"/>
      <c r="X15" s="1026"/>
      <c r="Y15" s="1026"/>
      <c r="Z15" s="1026"/>
      <c r="AA15" s="1026"/>
      <c r="AB15" s="1026"/>
      <c r="AC15" s="1026"/>
      <c r="AD15" s="1026"/>
      <c r="AE15" s="1026"/>
      <c r="AF15" s="1026"/>
      <c r="AG15" s="1026"/>
      <c r="AH15" s="1026"/>
      <c r="AI15" s="1026"/>
    </row>
    <row r="16" spans="1:50" ht="15" customHeight="1">
      <c r="A16" s="1022" t="s">
        <v>339</v>
      </c>
      <c r="B16" s="1022"/>
      <c r="C16" s="1022" t="s">
        <v>356</v>
      </c>
      <c r="D16" s="1022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</row>
    <row r="17" spans="1:40" ht="15" customHeight="1">
      <c r="A17" s="974" t="s">
        <v>91</v>
      </c>
      <c r="B17" s="976"/>
      <c r="C17" s="1000" t="s">
        <v>201</v>
      </c>
      <c r="D17" s="573"/>
      <c r="E17" s="573" t="s">
        <v>52</v>
      </c>
      <c r="F17" s="573"/>
      <c r="G17" s="573"/>
      <c r="H17" s="573"/>
      <c r="I17" s="573"/>
      <c r="J17" s="573"/>
      <c r="K17" s="573" t="s">
        <v>37</v>
      </c>
      <c r="L17" s="573"/>
      <c r="M17" s="573"/>
      <c r="N17" s="573"/>
      <c r="O17" s="573"/>
      <c r="P17" s="573"/>
      <c r="Q17" s="1030" t="s">
        <v>32</v>
      </c>
      <c r="R17" s="1030" t="s">
        <v>342</v>
      </c>
      <c r="S17" s="573" t="s">
        <v>34</v>
      </c>
      <c r="T17" s="573"/>
      <c r="U17" s="573"/>
      <c r="V17" s="573"/>
      <c r="W17" s="573" t="s">
        <v>35</v>
      </c>
      <c r="X17" s="573"/>
      <c r="Y17" s="573" t="s">
        <v>36</v>
      </c>
      <c r="Z17" s="573"/>
      <c r="AA17" s="1027" t="s">
        <v>357</v>
      </c>
      <c r="AB17" s="1027"/>
      <c r="AC17" s="1027"/>
      <c r="AD17" s="1027"/>
      <c r="AE17" s="1011" t="s">
        <v>358</v>
      </c>
      <c r="AF17" s="1028"/>
      <c r="AG17" s="1012"/>
      <c r="AH17" s="1000" t="s">
        <v>401</v>
      </c>
      <c r="AI17" s="573"/>
    </row>
    <row r="18" spans="1:40" ht="15" customHeight="1">
      <c r="A18" s="690"/>
      <c r="B18" s="977"/>
      <c r="C18" s="573"/>
      <c r="D18" s="573"/>
      <c r="E18" s="1031" t="s">
        <v>31</v>
      </c>
      <c r="F18" s="1032"/>
      <c r="G18" s="1033"/>
      <c r="H18" s="1032" t="s">
        <v>11</v>
      </c>
      <c r="I18" s="1032"/>
      <c r="J18" s="1034"/>
      <c r="K18" s="1031" t="s">
        <v>68</v>
      </c>
      <c r="L18" s="1032"/>
      <c r="M18" s="1032"/>
      <c r="N18" s="1035" t="s">
        <v>69</v>
      </c>
      <c r="O18" s="1032"/>
      <c r="P18" s="1034"/>
      <c r="Q18" s="1030"/>
      <c r="R18" s="1030"/>
      <c r="S18" s="573"/>
      <c r="T18" s="573"/>
      <c r="U18" s="573"/>
      <c r="V18" s="573"/>
      <c r="W18" s="573"/>
      <c r="X18" s="573"/>
      <c r="Y18" s="573"/>
      <c r="Z18" s="573"/>
      <c r="AA18" s="1027"/>
      <c r="AB18" s="1027"/>
      <c r="AC18" s="1027"/>
      <c r="AD18" s="1027"/>
      <c r="AE18" s="1013"/>
      <c r="AF18" s="1029"/>
      <c r="AG18" s="1014"/>
      <c r="AH18" s="573"/>
      <c r="AI18" s="573"/>
      <c r="AJ18" s="359"/>
    </row>
    <row r="19" spans="1:40" ht="33.75" customHeight="1">
      <c r="A19" s="573" t="str">
        <f>IF($AN19=0,"",VLOOKUP($AN19,②男入力!$B$10:$AX$33,40))</f>
        <v/>
      </c>
      <c r="B19" s="573"/>
      <c r="C19" s="573">
        <f>'⑤-2関東男選択'!$AE10</f>
        <v>0</v>
      </c>
      <c r="D19" s="573"/>
      <c r="E19" s="573" t="str">
        <f>IF($AN19=0,"",VLOOKUP($AN19,②男入力!$B$10:$AX$33,3))</f>
        <v/>
      </c>
      <c r="F19" s="573"/>
      <c r="G19" s="685"/>
      <c r="H19" s="1016" t="str">
        <f>IF($AN19=0,"",VLOOKUP($AN19,②男入力!$B$10:$AX$33,7))</f>
        <v/>
      </c>
      <c r="I19" s="686"/>
      <c r="J19" s="687"/>
      <c r="K19" s="573" t="str">
        <f>IF($AN19=0,"",VLOOKUP($AN19,②男入力!$B$10:$AX$33,11))</f>
        <v/>
      </c>
      <c r="L19" s="573"/>
      <c r="M19" s="1038"/>
      <c r="N19" s="687" t="str">
        <f>IF($AN19=0,"",VLOOKUP($AN19,②男入力!$B$10:$AX$33,15))</f>
        <v/>
      </c>
      <c r="O19" s="573"/>
      <c r="P19" s="573"/>
      <c r="Q19" s="325" t="str">
        <f>IF($AN19=0,"",VLOOKUP($AN19,②男入力!$B$10:$AX$33,19))</f>
        <v/>
      </c>
      <c r="R19" s="325" t="str">
        <f>IF($AN19=0,"",VLOOKUP($AN19,②男入力!$B$10:$AX$33,21))</f>
        <v/>
      </c>
      <c r="S19" s="1036" t="str">
        <f>IF($AN19=0,"",VLOOKUP($AN19,②男入力!$B$10:$AX$33,23))</f>
        <v/>
      </c>
      <c r="T19" s="1036"/>
      <c r="U19" s="1036"/>
      <c r="V19" s="1036"/>
      <c r="W19" s="573" t="str">
        <f>IF($AN19=0,"",VLOOKUP($AN19,②男入力!$B$10:$AX$33,34))</f>
        <v/>
      </c>
      <c r="X19" s="573"/>
      <c r="Y19" s="573" t="str">
        <f>IF($AN19=0,"",VLOOKUP($AN19,②男入力!$B$10:$AX$33,37))</f>
        <v/>
      </c>
      <c r="Z19" s="573"/>
      <c r="AA19" s="573" t="str">
        <f>IF($AN19=0,"",VLOOKUP($AN19,②男入力!$B$10:$BA$33,44)&amp;VLOOKUP($AN19,②男入力!$B$10:$BA$33,45))</f>
        <v/>
      </c>
      <c r="AB19" s="573"/>
      <c r="AC19" s="573"/>
      <c r="AD19" s="573"/>
      <c r="AE19" s="1037" t="str">
        <f>IF($AN19=0,"",VLOOKUP($AN19,②男入力!$B$10:$BA$33,46))</f>
        <v/>
      </c>
      <c r="AF19" s="1037"/>
      <c r="AG19" s="1037"/>
      <c r="AH19" s="1000" t="str">
        <f>IF($AN19=0,"",VLOOKUP($AN19,②男入力!$B$10:$BX$33,47))</f>
        <v/>
      </c>
      <c r="AI19" s="1000"/>
      <c r="AJ19" s="359"/>
      <c r="AN19" s="369">
        <f>'⑤-2関東男選択'!AD10</f>
        <v>0</v>
      </c>
    </row>
    <row r="20" spans="1:40" ht="33.75" customHeight="1">
      <c r="A20" s="685" t="str">
        <f>IF($AN20=0,"",VLOOKUP($AN20,②男入力!$B$10:$AX$33,40))</f>
        <v/>
      </c>
      <c r="B20" s="687"/>
      <c r="C20" s="573">
        <f>'⑤-2関東男選択'!$AE11</f>
        <v>0</v>
      </c>
      <c r="D20" s="573"/>
      <c r="E20" s="573" t="str">
        <f>IF($AN20=0,"",VLOOKUP($AN20,②男入力!$B$10:$AX$33,3))</f>
        <v/>
      </c>
      <c r="F20" s="573"/>
      <c r="G20" s="685"/>
      <c r="H20" s="1016" t="str">
        <f>IF($AN20=0,"",VLOOKUP($AN20,②男入力!$B$10:$AX$33,7))</f>
        <v/>
      </c>
      <c r="I20" s="686"/>
      <c r="J20" s="687"/>
      <c r="K20" s="573" t="str">
        <f>IF($AN20=0,"",VLOOKUP($AN20,②男入力!$B$10:$AX$33,11))</f>
        <v/>
      </c>
      <c r="L20" s="573"/>
      <c r="M20" s="1038"/>
      <c r="N20" s="687" t="str">
        <f>IF($AN20=0,"",VLOOKUP($AN20,②男入力!$B$10:$AX$33,15))</f>
        <v/>
      </c>
      <c r="O20" s="573"/>
      <c r="P20" s="573"/>
      <c r="Q20" s="325" t="str">
        <f>IF($AN20=0,"",VLOOKUP($AN20,②男入力!$B$10:$AX$33,19))</f>
        <v/>
      </c>
      <c r="R20" s="325" t="str">
        <f>IF($AN20=0,"",VLOOKUP($AN20,②男入力!$B$10:$AX$33,21))</f>
        <v/>
      </c>
      <c r="S20" s="1036" t="str">
        <f>IF($AN20=0,"",VLOOKUP($AN20,②男入力!$B$10:$AX$33,23))</f>
        <v/>
      </c>
      <c r="T20" s="1036"/>
      <c r="U20" s="1036"/>
      <c r="V20" s="1036"/>
      <c r="W20" s="573" t="str">
        <f>IF($AN20=0,"",VLOOKUP($AN20,②男入力!$B$10:$AX$33,34))</f>
        <v/>
      </c>
      <c r="X20" s="573"/>
      <c r="Y20" s="573" t="str">
        <f>IF($AN20=0,"",VLOOKUP($AN20,②男入力!$B$10:$AX$33,37))</f>
        <v/>
      </c>
      <c r="Z20" s="573"/>
      <c r="AA20" s="573" t="str">
        <f>IF($AN20=0,"",VLOOKUP($AN20,②男入力!$B$10:$BA$33,44)&amp;VLOOKUP($AN20,②男入力!$B$10:$BA$33,45))</f>
        <v/>
      </c>
      <c r="AB20" s="573"/>
      <c r="AC20" s="573"/>
      <c r="AD20" s="573"/>
      <c r="AE20" s="1037" t="str">
        <f>IF($AN20=0,"",VLOOKUP($AN20,②男入力!$B$10:$BA$33,46))</f>
        <v/>
      </c>
      <c r="AF20" s="1037"/>
      <c r="AG20" s="1037"/>
      <c r="AH20" s="1000" t="str">
        <f>IF($AN20=0,"",VLOOKUP($AN20,②男入力!$B$10:$BX$33,47))</f>
        <v/>
      </c>
      <c r="AI20" s="1000"/>
      <c r="AN20" s="369">
        <f>'⑤-2関東男選択'!AD11</f>
        <v>0</v>
      </c>
    </row>
    <row r="21" spans="1:40" ht="33.75" customHeight="1">
      <c r="A21" s="685" t="str">
        <f>IF($AN21=0,"",VLOOKUP($AN21,②男入力!$B$10:$AX$33,40))</f>
        <v/>
      </c>
      <c r="B21" s="687"/>
      <c r="C21" s="573">
        <f>'⑤-2関東男選択'!$AE12</f>
        <v>0</v>
      </c>
      <c r="D21" s="573"/>
      <c r="E21" s="573" t="str">
        <f>IF($AN21=0,"",VLOOKUP($AN21,②男入力!$B$10:$AX$33,3))</f>
        <v/>
      </c>
      <c r="F21" s="573"/>
      <c r="G21" s="685"/>
      <c r="H21" s="1016" t="str">
        <f>IF($AN21=0,"",VLOOKUP($AN21,②男入力!$B$10:$AX$33,7))</f>
        <v/>
      </c>
      <c r="I21" s="686"/>
      <c r="J21" s="687"/>
      <c r="K21" s="573" t="str">
        <f>IF($AN21=0,"",VLOOKUP($AN21,②男入力!$B$10:$AX$33,11))</f>
        <v/>
      </c>
      <c r="L21" s="573"/>
      <c r="M21" s="1038"/>
      <c r="N21" s="687" t="str">
        <f>IF($AN21=0,"",VLOOKUP($AN21,②男入力!$B$10:$AX$33,15))</f>
        <v/>
      </c>
      <c r="O21" s="573"/>
      <c r="P21" s="573"/>
      <c r="Q21" s="325" t="str">
        <f>IF($AN21=0,"",VLOOKUP($AN21,②男入力!$B$10:$AX$33,19))</f>
        <v/>
      </c>
      <c r="R21" s="325" t="str">
        <f>IF($AN21=0,"",VLOOKUP($AN21,②男入力!$B$10:$AX$33,21))</f>
        <v/>
      </c>
      <c r="S21" s="1036" t="str">
        <f>IF($AN21=0,"",VLOOKUP($AN21,②男入力!$B$10:$AX$33,23))</f>
        <v/>
      </c>
      <c r="T21" s="1036"/>
      <c r="U21" s="1036"/>
      <c r="V21" s="1036"/>
      <c r="W21" s="573" t="str">
        <f>IF($AN21=0,"",VLOOKUP($AN21,②男入力!$B$10:$AX$33,34))</f>
        <v/>
      </c>
      <c r="X21" s="573"/>
      <c r="Y21" s="573" t="str">
        <f>IF($AN21=0,"",VLOOKUP($AN21,②男入力!$B$10:$AX$33,37))</f>
        <v/>
      </c>
      <c r="Z21" s="573"/>
      <c r="AA21" s="573" t="str">
        <f>IF($AN21=0,"",VLOOKUP($AN21,②男入力!$B$10:$BA$33,44)&amp;VLOOKUP($AN21,②男入力!$B$10:$BA$33,45))</f>
        <v/>
      </c>
      <c r="AB21" s="573"/>
      <c r="AC21" s="573"/>
      <c r="AD21" s="573"/>
      <c r="AE21" s="1037" t="str">
        <f>IF($AN21=0,"",VLOOKUP($AN21,②男入力!$B$10:$BA$33,46))</f>
        <v/>
      </c>
      <c r="AF21" s="1037"/>
      <c r="AG21" s="1037"/>
      <c r="AH21" s="1000" t="str">
        <f>IF($AN21=0,"",VLOOKUP($AN21,②男入力!$B$10:$BX$33,47))</f>
        <v/>
      </c>
      <c r="AI21" s="1000"/>
      <c r="AN21" s="369">
        <f>'⑤-2関東男選択'!AD12</f>
        <v>0</v>
      </c>
    </row>
    <row r="22" spans="1:40" ht="33.75" customHeight="1">
      <c r="A22" s="685" t="str">
        <f>IF($AN22=0,"",VLOOKUP($AN22,②男入力!$B$10:$AX$33,40))</f>
        <v/>
      </c>
      <c r="B22" s="687"/>
      <c r="C22" s="573">
        <f>'⑤-2関東男選択'!$AE13</f>
        <v>0</v>
      </c>
      <c r="D22" s="573"/>
      <c r="E22" s="573" t="str">
        <f>IF($AN22=0,"",VLOOKUP($AN22,②男入力!$B$10:$AX$33,3))</f>
        <v/>
      </c>
      <c r="F22" s="573"/>
      <c r="G22" s="685"/>
      <c r="H22" s="1016" t="str">
        <f>IF($AN22=0,"",VLOOKUP($AN22,②男入力!$B$10:$AX$33,7))</f>
        <v/>
      </c>
      <c r="I22" s="686"/>
      <c r="J22" s="687"/>
      <c r="K22" s="573" t="str">
        <f>IF($AN22=0,"",VLOOKUP($AN22,②男入力!$B$10:$AX$33,11))</f>
        <v/>
      </c>
      <c r="L22" s="573"/>
      <c r="M22" s="1038"/>
      <c r="N22" s="687" t="str">
        <f>IF($AN22=0,"",VLOOKUP($AN22,②男入力!$B$10:$AX$33,15))</f>
        <v/>
      </c>
      <c r="O22" s="573"/>
      <c r="P22" s="573"/>
      <c r="Q22" s="325" t="str">
        <f>IF($AN22=0,"",VLOOKUP($AN22,②男入力!$B$10:$AX$33,19))</f>
        <v/>
      </c>
      <c r="R22" s="325" t="str">
        <f>IF($AN22=0,"",VLOOKUP($AN22,②男入力!$B$10:$AX$33,21))</f>
        <v/>
      </c>
      <c r="S22" s="1036" t="str">
        <f>IF($AN22=0,"",VLOOKUP($AN22,②男入力!$B$10:$AX$33,23))</f>
        <v/>
      </c>
      <c r="T22" s="1036"/>
      <c r="U22" s="1036"/>
      <c r="V22" s="1036"/>
      <c r="W22" s="573" t="str">
        <f>IF($AN22=0,"",VLOOKUP($AN22,②男入力!$B$10:$AX$33,34))</f>
        <v/>
      </c>
      <c r="X22" s="573"/>
      <c r="Y22" s="573" t="str">
        <f>IF($AN22=0,"",VLOOKUP($AN22,②男入力!$B$10:$AX$33,37))</f>
        <v/>
      </c>
      <c r="Z22" s="573"/>
      <c r="AA22" s="573" t="str">
        <f>IF($AN22=0,"",VLOOKUP($AN22,②男入力!$B$10:$BA$33,44)&amp;VLOOKUP($AN22,②男入力!$B$10:$BA$33,45))</f>
        <v/>
      </c>
      <c r="AB22" s="573"/>
      <c r="AC22" s="573"/>
      <c r="AD22" s="573"/>
      <c r="AE22" s="1037" t="str">
        <f>IF($AN22=0,"",VLOOKUP($AN22,②男入力!$B$10:$BA$33,46))</f>
        <v/>
      </c>
      <c r="AF22" s="1037"/>
      <c r="AG22" s="1037"/>
      <c r="AH22" s="1000" t="str">
        <f>IF($AN22=0,"",VLOOKUP($AN22,②男入力!$B$10:$BX$33,47))</f>
        <v/>
      </c>
      <c r="AI22" s="1000"/>
      <c r="AN22" s="369">
        <f>'⑤-2関東男選択'!AD13</f>
        <v>0</v>
      </c>
    </row>
    <row r="23" spans="1:40" ht="33.75" customHeight="1">
      <c r="A23" s="685" t="str">
        <f>IF($AN23=0,"",VLOOKUP($AN23,②男入力!$B$10:$AX$33,40))</f>
        <v/>
      </c>
      <c r="B23" s="687"/>
      <c r="C23" s="573">
        <f>'⑤-2関東男選択'!$AE14</f>
        <v>0</v>
      </c>
      <c r="D23" s="573"/>
      <c r="E23" s="573" t="str">
        <f>IF($AN23=0,"",VLOOKUP($AN23,②男入力!$B$10:$AX$33,3))</f>
        <v/>
      </c>
      <c r="F23" s="573"/>
      <c r="G23" s="685"/>
      <c r="H23" s="1016" t="str">
        <f>IF($AN23=0,"",VLOOKUP($AN23,②男入力!$B$10:$AX$33,7))</f>
        <v/>
      </c>
      <c r="I23" s="686"/>
      <c r="J23" s="687"/>
      <c r="K23" s="573" t="str">
        <f>IF($AN23=0,"",VLOOKUP($AN23,②男入力!$B$10:$AX$33,11))</f>
        <v/>
      </c>
      <c r="L23" s="573"/>
      <c r="M23" s="1038"/>
      <c r="N23" s="687" t="str">
        <f>IF($AN23=0,"",VLOOKUP($AN23,②男入力!$B$10:$AX$33,15))</f>
        <v/>
      </c>
      <c r="O23" s="573"/>
      <c r="P23" s="573"/>
      <c r="Q23" s="325" t="str">
        <f>IF($AN23=0,"",VLOOKUP($AN23,②男入力!$B$10:$AX$33,19))</f>
        <v/>
      </c>
      <c r="R23" s="325" t="str">
        <f>IF($AN23=0,"",VLOOKUP($AN23,②男入力!$B$10:$AX$33,21))</f>
        <v/>
      </c>
      <c r="S23" s="1036" t="str">
        <f>IF($AN23=0,"",VLOOKUP($AN23,②男入力!$B$10:$AX$33,23))</f>
        <v/>
      </c>
      <c r="T23" s="1036"/>
      <c r="U23" s="1036"/>
      <c r="V23" s="1036"/>
      <c r="W23" s="573" t="str">
        <f>IF($AN23=0,"",VLOOKUP($AN23,②男入力!$B$10:$AX$33,34))</f>
        <v/>
      </c>
      <c r="X23" s="573"/>
      <c r="Y23" s="573" t="str">
        <f>IF($AN23=0,"",VLOOKUP($AN23,②男入力!$B$10:$AX$33,37))</f>
        <v/>
      </c>
      <c r="Z23" s="573"/>
      <c r="AA23" s="573" t="str">
        <f>IF($AN23=0,"",VLOOKUP($AN23,②男入力!$B$10:$BA$33,44)&amp;VLOOKUP($AN23,②男入力!$B$10:$BA$33,45))</f>
        <v/>
      </c>
      <c r="AB23" s="573"/>
      <c r="AC23" s="573"/>
      <c r="AD23" s="573"/>
      <c r="AE23" s="1037" t="str">
        <f>IF($AN23=0,"",VLOOKUP($AN23,②男入力!$B$10:$BA$33,46))</f>
        <v/>
      </c>
      <c r="AF23" s="1037"/>
      <c r="AG23" s="1037"/>
      <c r="AH23" s="1000" t="str">
        <f>IF($AN23=0,"",VLOOKUP($AN23,②男入力!$B$10:$BX$33,47))</f>
        <v/>
      </c>
      <c r="AI23" s="1000"/>
      <c r="AN23" s="369">
        <f>'⑤-2関東男選択'!AD14</f>
        <v>0</v>
      </c>
    </row>
    <row r="24" spans="1:40" ht="33.75" customHeight="1">
      <c r="A24" s="685" t="str">
        <f>IF($AN24=0,"",VLOOKUP($AN24,②男入力!$B$10:$AX$33,40))</f>
        <v/>
      </c>
      <c r="B24" s="687"/>
      <c r="C24" s="573">
        <f>'⑤-2関東男選択'!$AE15</f>
        <v>0</v>
      </c>
      <c r="D24" s="573"/>
      <c r="E24" s="573" t="str">
        <f>IF($AN24=0,"",VLOOKUP($AN24,②男入力!$B$10:$AX$33,3))</f>
        <v/>
      </c>
      <c r="F24" s="573"/>
      <c r="G24" s="685"/>
      <c r="H24" s="1016" t="str">
        <f>IF($AN24=0,"",VLOOKUP($AN24,②男入力!$B$10:$AX$33,7))</f>
        <v/>
      </c>
      <c r="I24" s="686"/>
      <c r="J24" s="687"/>
      <c r="K24" s="573" t="str">
        <f>IF($AN24=0,"",VLOOKUP($AN24,②男入力!$B$10:$AX$33,11))</f>
        <v/>
      </c>
      <c r="L24" s="573"/>
      <c r="M24" s="1038"/>
      <c r="N24" s="687" t="str">
        <f>IF($AN24=0,"",VLOOKUP($AN24,②男入力!$B$10:$AX$33,15))</f>
        <v/>
      </c>
      <c r="O24" s="573"/>
      <c r="P24" s="573"/>
      <c r="Q24" s="325" t="str">
        <f>IF($AN24=0,"",VLOOKUP($AN24,②男入力!$B$10:$AX$33,19))</f>
        <v/>
      </c>
      <c r="R24" s="325" t="str">
        <f>IF($AN24=0,"",VLOOKUP($AN24,②男入力!$B$10:$AX$33,21))</f>
        <v/>
      </c>
      <c r="S24" s="1036" t="str">
        <f>IF($AN24=0,"",VLOOKUP($AN24,②男入力!$B$10:$AX$33,23))</f>
        <v/>
      </c>
      <c r="T24" s="1036"/>
      <c r="U24" s="1036"/>
      <c r="V24" s="1036"/>
      <c r="W24" s="573" t="str">
        <f>IF($AN24=0,"",VLOOKUP($AN24,②男入力!$B$10:$AX$33,34))</f>
        <v/>
      </c>
      <c r="X24" s="573"/>
      <c r="Y24" s="573" t="str">
        <f>IF($AN24=0,"",VLOOKUP($AN24,②男入力!$B$10:$AX$33,37))</f>
        <v/>
      </c>
      <c r="Z24" s="573"/>
      <c r="AA24" s="573" t="str">
        <f>IF($AN24=0,"",VLOOKUP($AN24,②男入力!$B$10:$BA$33,44)&amp;VLOOKUP($AN24,②男入力!$B$10:$BA$33,45))</f>
        <v/>
      </c>
      <c r="AB24" s="573"/>
      <c r="AC24" s="573"/>
      <c r="AD24" s="573"/>
      <c r="AE24" s="1037" t="str">
        <f>IF($AN24=0,"",VLOOKUP($AN24,②男入力!$B$10:$BA$33,46))</f>
        <v/>
      </c>
      <c r="AF24" s="1037"/>
      <c r="AG24" s="1037"/>
      <c r="AH24" s="1000" t="str">
        <f>IF($AN24=0,"",VLOOKUP($AN24,②男入力!$B$10:$BX$33,47))</f>
        <v/>
      </c>
      <c r="AI24" s="1000"/>
      <c r="AN24" s="369">
        <f>'⑤-2関東男選択'!AD15</f>
        <v>0</v>
      </c>
    </row>
    <row r="25" spans="1:40" ht="33.75" customHeight="1">
      <c r="A25" s="685" t="str">
        <f>IF($AN25=0,"",VLOOKUP($AN25,②男入力!$B$10:$AX$33,40))</f>
        <v/>
      </c>
      <c r="B25" s="687"/>
      <c r="C25" s="573">
        <f>'⑤-2関東男選択'!$AE16</f>
        <v>0</v>
      </c>
      <c r="D25" s="573"/>
      <c r="E25" s="573" t="str">
        <f>IF($AN25=0,"",VLOOKUP($AN25,②男入力!$B$10:$AX$33,3))</f>
        <v/>
      </c>
      <c r="F25" s="573"/>
      <c r="G25" s="685"/>
      <c r="H25" s="1016" t="str">
        <f>IF($AN25=0,"",VLOOKUP($AN25,②男入力!$B$10:$AX$33,7))</f>
        <v/>
      </c>
      <c r="I25" s="686"/>
      <c r="J25" s="687"/>
      <c r="K25" s="573" t="str">
        <f>IF($AN25=0,"",VLOOKUP($AN25,②男入力!$B$10:$AX$33,11))</f>
        <v/>
      </c>
      <c r="L25" s="573"/>
      <c r="M25" s="1038"/>
      <c r="N25" s="687" t="str">
        <f>IF($AN25=0,"",VLOOKUP($AN25,②男入力!$B$10:$AX$33,15))</f>
        <v/>
      </c>
      <c r="O25" s="573"/>
      <c r="P25" s="573"/>
      <c r="Q25" s="325" t="str">
        <f>IF($AN25=0,"",VLOOKUP($AN25,②男入力!$B$10:$AX$33,19))</f>
        <v/>
      </c>
      <c r="R25" s="325" t="str">
        <f>IF($AN25=0,"",VLOOKUP($AN25,②男入力!$B$10:$AX$33,21))</f>
        <v/>
      </c>
      <c r="S25" s="1036" t="str">
        <f>IF($AN25=0,"",VLOOKUP($AN25,②男入力!$B$10:$AX$33,23))</f>
        <v/>
      </c>
      <c r="T25" s="1036"/>
      <c r="U25" s="1036"/>
      <c r="V25" s="1036"/>
      <c r="W25" s="573" t="str">
        <f>IF($AN25=0,"",VLOOKUP($AN25,②男入力!$B$10:$AX$33,34))</f>
        <v/>
      </c>
      <c r="X25" s="573"/>
      <c r="Y25" s="573" t="str">
        <f>IF($AN25=0,"",VLOOKUP($AN25,②男入力!$B$10:$AX$33,37))</f>
        <v/>
      </c>
      <c r="Z25" s="573"/>
      <c r="AA25" s="573" t="str">
        <f>IF($AN25=0,"",VLOOKUP($AN25,②男入力!$B$10:$BA$33,44)&amp;VLOOKUP($AN25,②男入力!$B$10:$BA$33,45))</f>
        <v/>
      </c>
      <c r="AB25" s="573"/>
      <c r="AC25" s="573"/>
      <c r="AD25" s="573"/>
      <c r="AE25" s="1037" t="str">
        <f>IF($AN25=0,"",VLOOKUP($AN25,②男入力!$B$10:$BA$33,46))</f>
        <v/>
      </c>
      <c r="AF25" s="1037"/>
      <c r="AG25" s="1037"/>
      <c r="AH25" s="1000" t="str">
        <f>IF($AN25=0,"",VLOOKUP($AN25,②男入力!$B$10:$BX$33,47))</f>
        <v/>
      </c>
      <c r="AI25" s="1000"/>
      <c r="AN25" s="369">
        <f>'⑤-2関東男選択'!AD16</f>
        <v>0</v>
      </c>
    </row>
    <row r="26" spans="1:40" ht="33.75" customHeight="1">
      <c r="A26" s="685" t="str">
        <f>IF($AN26=0,"",VLOOKUP($AN26,②男入力!$B$10:$AX$33,40))</f>
        <v/>
      </c>
      <c r="B26" s="687"/>
      <c r="C26" s="573">
        <f>'⑤-2関東男選択'!$AE17</f>
        <v>0</v>
      </c>
      <c r="D26" s="573"/>
      <c r="E26" s="573" t="str">
        <f>IF($AN26=0,"",VLOOKUP($AN26,②男入力!$B$10:$AX$33,3))</f>
        <v/>
      </c>
      <c r="F26" s="573"/>
      <c r="G26" s="685"/>
      <c r="H26" s="1016" t="str">
        <f>IF($AN26=0,"",VLOOKUP($AN26,②男入力!$B$10:$AX$33,7))</f>
        <v/>
      </c>
      <c r="I26" s="686"/>
      <c r="J26" s="687"/>
      <c r="K26" s="573" t="str">
        <f>IF($AN26=0,"",VLOOKUP($AN26,②男入力!$B$10:$AX$33,11))</f>
        <v/>
      </c>
      <c r="L26" s="573"/>
      <c r="M26" s="1038"/>
      <c r="N26" s="687" t="str">
        <f>IF($AN26=0,"",VLOOKUP($AN26,②男入力!$B$10:$AX$33,15))</f>
        <v/>
      </c>
      <c r="O26" s="573"/>
      <c r="P26" s="573"/>
      <c r="Q26" s="325" t="str">
        <f>IF($AN26=0,"",VLOOKUP($AN26,②男入力!$B$10:$AX$33,19))</f>
        <v/>
      </c>
      <c r="R26" s="325" t="str">
        <f>IF($AN26=0,"",VLOOKUP($AN26,②男入力!$B$10:$AX$33,21))</f>
        <v/>
      </c>
      <c r="S26" s="1036" t="str">
        <f>IF($AN26=0,"",VLOOKUP($AN26,②男入力!$B$10:$AX$33,23))</f>
        <v/>
      </c>
      <c r="T26" s="1036"/>
      <c r="U26" s="1036"/>
      <c r="V26" s="1036"/>
      <c r="W26" s="573" t="str">
        <f>IF($AN26=0,"",VLOOKUP($AN26,②男入力!$B$10:$AX$33,34))</f>
        <v/>
      </c>
      <c r="X26" s="573"/>
      <c r="Y26" s="573" t="str">
        <f>IF($AN26=0,"",VLOOKUP($AN26,②男入力!$B$10:$AX$33,37))</f>
        <v/>
      </c>
      <c r="Z26" s="573"/>
      <c r="AA26" s="573" t="str">
        <f>IF($AN26=0,"",VLOOKUP($AN26,②男入力!$B$10:$BA$33,44)&amp;VLOOKUP($AN26,②男入力!$B$10:$BA$33,45))</f>
        <v/>
      </c>
      <c r="AB26" s="573"/>
      <c r="AC26" s="573"/>
      <c r="AD26" s="573"/>
      <c r="AE26" s="1037" t="str">
        <f>IF($AN26=0,"",VLOOKUP($AN26,②男入力!$B$10:$BA$33,46))</f>
        <v/>
      </c>
      <c r="AF26" s="1037"/>
      <c r="AG26" s="1037"/>
      <c r="AH26" s="1000" t="str">
        <f>IF($AN26=0,"",VLOOKUP($AN26,②男入力!$B$10:$BX$33,47))</f>
        <v/>
      </c>
      <c r="AI26" s="1000"/>
      <c r="AN26" s="369">
        <f>'⑤-2関東男選択'!AD17</f>
        <v>0</v>
      </c>
    </row>
    <row r="27" spans="1:40" ht="30" customHeight="1">
      <c r="A27" s="1025" t="s">
        <v>359</v>
      </c>
      <c r="B27" s="1025"/>
      <c r="C27" s="1025" t="s">
        <v>360</v>
      </c>
      <c r="D27" s="1025"/>
      <c r="E27" s="1025"/>
      <c r="F27" s="1025"/>
      <c r="G27" s="1025"/>
      <c r="H27" s="1025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</row>
    <row r="28" spans="1:40" ht="15" customHeight="1">
      <c r="A28" s="997" t="s">
        <v>361</v>
      </c>
      <c r="B28" s="997"/>
      <c r="C28" s="997" t="s">
        <v>362</v>
      </c>
      <c r="D28" s="997"/>
      <c r="E28" s="997"/>
      <c r="F28" s="997"/>
      <c r="G28" s="997"/>
      <c r="H28" s="997"/>
      <c r="I28" s="997"/>
      <c r="J28" s="997"/>
      <c r="K28" s="997"/>
      <c r="L28" s="997"/>
      <c r="M28" s="997"/>
      <c r="N28" s="997"/>
      <c r="O28" s="997"/>
      <c r="P28" s="997"/>
      <c r="Q28" s="997"/>
      <c r="R28" s="997"/>
      <c r="S28" s="997"/>
      <c r="T28" s="997"/>
      <c r="U28" s="997"/>
      <c r="V28" s="997"/>
      <c r="W28" s="997"/>
      <c r="X28" s="997"/>
      <c r="Y28" s="997"/>
      <c r="Z28" s="997"/>
      <c r="AA28" s="997"/>
      <c r="AB28" s="997"/>
      <c r="AC28" s="997"/>
      <c r="AD28" s="997"/>
      <c r="AE28" s="997"/>
      <c r="AF28" s="997"/>
      <c r="AG28" s="997"/>
      <c r="AH28" s="997"/>
      <c r="AI28" s="997"/>
    </row>
    <row r="29" spans="1:40" ht="30" customHeight="1">
      <c r="A29" s="365" t="s">
        <v>113</v>
      </c>
      <c r="B29" s="366"/>
      <c r="C29" s="998" t="s">
        <v>316</v>
      </c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998"/>
      <c r="P29" s="998"/>
      <c r="Q29" s="998"/>
      <c r="R29" s="998"/>
      <c r="S29" s="998"/>
      <c r="T29" s="998"/>
      <c r="U29" s="998"/>
      <c r="V29" s="998"/>
      <c r="W29" s="998"/>
      <c r="X29" s="998"/>
      <c r="Y29" s="998"/>
      <c r="Z29" s="998"/>
      <c r="AA29" s="998"/>
      <c r="AB29" s="998"/>
      <c r="AC29" s="998"/>
      <c r="AD29" s="998"/>
      <c r="AE29" s="998"/>
      <c r="AF29" s="998"/>
      <c r="AG29" s="998"/>
      <c r="AH29" s="998"/>
      <c r="AI29" s="998"/>
    </row>
    <row r="30" spans="1:40" ht="15" customHeight="1">
      <c r="C30" s="1022" t="s">
        <v>317</v>
      </c>
      <c r="D30" s="1022"/>
      <c r="E30" s="1022"/>
      <c r="F30" s="1022"/>
      <c r="G30" s="1022"/>
      <c r="H30" s="1022"/>
      <c r="J30" s="424">
        <f>①基本情報!$K$66</f>
        <v>0</v>
      </c>
      <c r="L30" s="1022" t="s">
        <v>318</v>
      </c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</row>
    <row r="31" spans="1:40" ht="9.6" customHeight="1"/>
    <row r="32" spans="1:40" ht="15" customHeight="1">
      <c r="J32" s="424">
        <f>①基本情報!$K$68</f>
        <v>0</v>
      </c>
      <c r="L32" s="1022" t="s">
        <v>319</v>
      </c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</row>
    <row r="33" spans="1:49" ht="9.6" customHeight="1"/>
    <row r="34" spans="1:49" ht="15" customHeight="1">
      <c r="C34" s="1022" t="s">
        <v>344</v>
      </c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2"/>
      <c r="AI34" s="1022"/>
    </row>
    <row r="35" spans="1:49" ht="12" customHeight="1"/>
    <row r="36" spans="1:49" ht="15" customHeight="1">
      <c r="A36" s="1022" t="str">
        <f>AN36&amp;AO36&amp;AP36</f>
        <v>上記の生徒が第４７回関東中学校柔道大会に参加することを承認します。</v>
      </c>
      <c r="B36" s="1022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2"/>
      <c r="AI36" s="1022"/>
      <c r="AN36" s="319" t="s">
        <v>345</v>
      </c>
      <c r="AO36" s="319" t="str">
        <f>Top!$B$6</f>
        <v>第４７回関東中学校柔道大会</v>
      </c>
      <c r="AP36" s="319" t="s">
        <v>346</v>
      </c>
    </row>
    <row r="37" spans="1:49" ht="12" customHeight="1"/>
    <row r="38" spans="1:49" ht="15" customHeight="1">
      <c r="A38" s="1022" t="str">
        <f>⑦日付!$Q$6</f>
        <v>令和年月日</v>
      </c>
      <c r="B38" s="1022"/>
      <c r="C38" s="1022"/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1022"/>
      <c r="Q38" s="1022"/>
      <c r="R38" s="1022"/>
    </row>
    <row r="39" spans="1:49" ht="12" customHeight="1"/>
    <row r="40" spans="1:49" ht="15" customHeight="1">
      <c r="A40" s="691" t="s">
        <v>347</v>
      </c>
      <c r="B40" s="691"/>
      <c r="C40" s="691"/>
      <c r="D40" s="691">
        <f>①基本情報!$B$9</f>
        <v>0</v>
      </c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U40" s="981" t="s">
        <v>348</v>
      </c>
      <c r="V40" s="981"/>
      <c r="W40" s="981"/>
      <c r="X40" s="981"/>
      <c r="Y40" s="691">
        <f>①基本情報!$U$12</f>
        <v>0</v>
      </c>
      <c r="Z40" s="691"/>
      <c r="AA40" s="691"/>
      <c r="AB40" s="691"/>
      <c r="AC40" s="691"/>
      <c r="AD40" s="691"/>
      <c r="AE40" s="691"/>
      <c r="AF40" s="691" t="s">
        <v>349</v>
      </c>
      <c r="AG40" s="691"/>
    </row>
    <row r="41" spans="1:49" ht="15" customHeight="1">
      <c r="A41" s="986" t="str">
        <f t="shared" ref="A41" si="0">$A$3</f>
        <v>第４７回関東中学校柔道大会申込書（男子個人戦）</v>
      </c>
      <c r="B41" s="986"/>
      <c r="C41" s="986"/>
      <c r="D41" s="986"/>
      <c r="E41" s="986"/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  <c r="S41" s="986"/>
      <c r="T41" s="986"/>
      <c r="U41" s="986"/>
      <c r="V41" s="986"/>
      <c r="W41" s="986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H41" s="986"/>
      <c r="AI41" s="986"/>
      <c r="AJ41" s="370"/>
    </row>
    <row r="42" spans="1:49" ht="15" customHeight="1">
      <c r="A42" s="986"/>
      <c r="B42" s="986"/>
      <c r="C42" s="986"/>
      <c r="D42" s="986"/>
      <c r="E42" s="986"/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  <c r="S42" s="986"/>
      <c r="T42" s="986"/>
      <c r="U42" s="986"/>
      <c r="V42" s="986"/>
      <c r="W42" s="986"/>
      <c r="X42" s="986"/>
      <c r="Y42" s="986"/>
      <c r="Z42" s="986"/>
      <c r="AA42" s="986"/>
      <c r="AB42" s="986"/>
      <c r="AC42" s="986"/>
      <c r="AD42" s="986"/>
      <c r="AE42" s="986"/>
      <c r="AF42" s="986"/>
      <c r="AG42" s="986"/>
      <c r="AH42" s="986"/>
      <c r="AI42" s="986"/>
    </row>
    <row r="43" spans="1:49" ht="18.75" customHeight="1">
      <c r="A43" s="685" t="s">
        <v>326</v>
      </c>
      <c r="B43" s="686"/>
      <c r="C43" s="687"/>
      <c r="D43" s="573" t="s">
        <v>327</v>
      </c>
      <c r="E43" s="573"/>
      <c r="F43" s="573"/>
      <c r="G43" s="573"/>
      <c r="H43" s="573"/>
      <c r="I43" s="573"/>
      <c r="J43" s="573"/>
      <c r="K43" s="573"/>
      <c r="L43" s="573"/>
      <c r="M43" s="573" t="s">
        <v>328</v>
      </c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685" t="s">
        <v>1</v>
      </c>
      <c r="AC43" s="686"/>
      <c r="AD43" s="686"/>
      <c r="AE43" s="686"/>
      <c r="AF43" s="686"/>
      <c r="AG43" s="686"/>
      <c r="AH43" s="686"/>
      <c r="AI43" s="687"/>
    </row>
    <row r="44" spans="1:49" ht="18.75" customHeight="1">
      <c r="A44" s="974">
        <f>①基本情報!$Y$8</f>
        <v>0</v>
      </c>
      <c r="B44" s="975"/>
      <c r="C44" s="976"/>
      <c r="D44" s="573">
        <f>①基本情報!$B$9</f>
        <v>0</v>
      </c>
      <c r="E44" s="573"/>
      <c r="F44" s="573"/>
      <c r="G44" s="573"/>
      <c r="H44" s="573"/>
      <c r="I44" s="573"/>
      <c r="J44" s="573"/>
      <c r="K44" s="573"/>
      <c r="L44" s="573"/>
      <c r="M44" s="356" t="s">
        <v>3</v>
      </c>
      <c r="N44" s="978">
        <f>①基本情報!$O$8</f>
        <v>0</v>
      </c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9"/>
      <c r="AB44" s="974" t="s">
        <v>329</v>
      </c>
      <c r="AC44" s="975"/>
      <c r="AD44" s="975">
        <f>①基本情報!$AC$8</f>
        <v>0</v>
      </c>
      <c r="AE44" s="975"/>
      <c r="AF44" s="975"/>
      <c r="AG44" s="975"/>
      <c r="AH44" s="975"/>
      <c r="AI44" s="976"/>
    </row>
    <row r="45" spans="1:49" ht="18.75" customHeight="1">
      <c r="A45" s="690"/>
      <c r="B45" s="691"/>
      <c r="C45" s="977"/>
      <c r="D45" s="573"/>
      <c r="E45" s="573"/>
      <c r="F45" s="573"/>
      <c r="G45" s="573"/>
      <c r="H45" s="573"/>
      <c r="I45" s="573"/>
      <c r="J45" s="573"/>
      <c r="K45" s="573"/>
      <c r="L45" s="573"/>
      <c r="M45" s="980" t="str">
        <f>①基本情報!$Y$8&amp;①基本情報!$N$9</f>
        <v/>
      </c>
      <c r="N45" s="981"/>
      <c r="O45" s="981"/>
      <c r="P45" s="981"/>
      <c r="Q45" s="981"/>
      <c r="R45" s="981"/>
      <c r="S45" s="981"/>
      <c r="T45" s="981"/>
      <c r="U45" s="981"/>
      <c r="V45" s="981"/>
      <c r="W45" s="981"/>
      <c r="X45" s="981"/>
      <c r="Y45" s="981"/>
      <c r="Z45" s="981"/>
      <c r="AA45" s="982"/>
      <c r="AB45" s="983" t="s">
        <v>330</v>
      </c>
      <c r="AC45" s="984"/>
      <c r="AD45" s="984">
        <f>①基本情報!$AB$12</f>
        <v>0</v>
      </c>
      <c r="AE45" s="984"/>
      <c r="AF45" s="984"/>
      <c r="AG45" s="984"/>
      <c r="AH45" s="984"/>
      <c r="AI45" s="985"/>
    </row>
    <row r="46" spans="1:49" ht="18.75" customHeight="1">
      <c r="A46" s="685" t="s">
        <v>23</v>
      </c>
      <c r="B46" s="686"/>
      <c r="C46" s="686"/>
      <c r="D46" s="686"/>
      <c r="E46" s="686"/>
      <c r="F46" s="686"/>
      <c r="G46" s="686"/>
      <c r="H46" s="687"/>
      <c r="I46" s="573" t="s">
        <v>331</v>
      </c>
      <c r="J46" s="573"/>
      <c r="K46" s="573"/>
      <c r="L46" s="685" t="s">
        <v>332</v>
      </c>
      <c r="M46" s="686"/>
      <c r="N46" s="686"/>
      <c r="O46" s="686"/>
      <c r="P46" s="686"/>
      <c r="Q46" s="686"/>
      <c r="R46" s="686"/>
      <c r="S46" s="686"/>
      <c r="T46" s="686"/>
      <c r="U46" s="686"/>
      <c r="V46" s="685" t="s">
        <v>351</v>
      </c>
      <c r="W46" s="686"/>
      <c r="X46" s="686"/>
      <c r="Y46" s="687"/>
      <c r="Z46" s="685" t="s">
        <v>24</v>
      </c>
      <c r="AA46" s="686"/>
      <c r="AB46" s="686"/>
      <c r="AC46" s="686"/>
      <c r="AD46" s="686"/>
      <c r="AE46" s="686"/>
      <c r="AF46" s="687"/>
      <c r="AG46" s="573" t="s">
        <v>331</v>
      </c>
      <c r="AH46" s="573"/>
      <c r="AI46" s="573"/>
    </row>
    <row r="47" spans="1:49" ht="18.75" customHeight="1">
      <c r="A47" s="974" t="s">
        <v>333</v>
      </c>
      <c r="B47" s="975"/>
      <c r="C47" s="987" t="str">
        <f>①基本情報!$D$17&amp;" "&amp;①基本情報!$I$17</f>
        <v xml:space="preserve"> </v>
      </c>
      <c r="D47" s="987"/>
      <c r="E47" s="987"/>
      <c r="F47" s="987"/>
      <c r="G47" s="987"/>
      <c r="H47" s="988"/>
      <c r="I47" s="1000">
        <f>①基本情報!$N$18</f>
        <v>0</v>
      </c>
      <c r="J47" s="1000"/>
      <c r="K47" s="1000"/>
      <c r="L47" s="685" t="s">
        <v>334</v>
      </c>
      <c r="M47" s="686"/>
      <c r="N47" s="686">
        <f>①基本情報!$N$20</f>
        <v>0</v>
      </c>
      <c r="O47" s="686"/>
      <c r="P47" s="686"/>
      <c r="Q47" s="686"/>
      <c r="R47" s="686"/>
      <c r="S47" s="686"/>
      <c r="T47" s="686"/>
      <c r="U47" s="687"/>
      <c r="V47" s="974">
        <f>①基本情報!$D$29</f>
        <v>0</v>
      </c>
      <c r="W47" s="975"/>
      <c r="X47" s="975"/>
      <c r="Y47" s="976"/>
      <c r="Z47" s="974" t="s">
        <v>333</v>
      </c>
      <c r="AA47" s="975"/>
      <c r="AB47" s="987" t="str">
        <f>①基本情報!$D$26&amp;" "&amp;①基本情報!$I$26</f>
        <v xml:space="preserve"> </v>
      </c>
      <c r="AC47" s="987"/>
      <c r="AD47" s="987"/>
      <c r="AE47" s="987"/>
      <c r="AF47" s="988"/>
      <c r="AG47" s="1023">
        <f>①基本情報!$N$31</f>
        <v>0</v>
      </c>
      <c r="AH47" s="1023"/>
      <c r="AI47" s="1023"/>
      <c r="AM47" s="359"/>
      <c r="AN47" s="357"/>
      <c r="AO47" s="357"/>
      <c r="AP47" s="357"/>
      <c r="AQ47" s="357"/>
      <c r="AR47" s="357"/>
      <c r="AS47" s="357"/>
      <c r="AT47" s="357"/>
      <c r="AU47" s="357"/>
      <c r="AV47" s="357"/>
      <c r="AW47" s="367"/>
    </row>
    <row r="48" spans="1:49" ht="18.75" customHeight="1">
      <c r="A48" s="690" t="str">
        <f>①基本情報!$D$18&amp;" "&amp;①基本情報!$I$18</f>
        <v xml:space="preserve"> </v>
      </c>
      <c r="B48" s="691"/>
      <c r="C48" s="691"/>
      <c r="D48" s="691"/>
      <c r="E48" s="691"/>
      <c r="F48" s="691"/>
      <c r="G48" s="691"/>
      <c r="H48" s="977"/>
      <c r="I48" s="1000"/>
      <c r="J48" s="1000"/>
      <c r="K48" s="1000"/>
      <c r="L48" s="690" t="s">
        <v>335</v>
      </c>
      <c r="M48" s="691"/>
      <c r="N48" s="691"/>
      <c r="O48" s="691"/>
      <c r="P48" s="691">
        <f>①基本情報!$W$18</f>
        <v>0</v>
      </c>
      <c r="Q48" s="691"/>
      <c r="R48" s="691"/>
      <c r="S48" s="691"/>
      <c r="T48" s="691"/>
      <c r="U48" s="977"/>
      <c r="V48" s="690"/>
      <c r="W48" s="691"/>
      <c r="X48" s="691"/>
      <c r="Y48" s="977"/>
      <c r="Z48" s="690" t="str">
        <f>①基本情報!$D$27&amp;" "&amp;①基本情報!$I$27</f>
        <v xml:space="preserve"> </v>
      </c>
      <c r="AA48" s="691"/>
      <c r="AB48" s="691"/>
      <c r="AC48" s="691"/>
      <c r="AD48" s="691"/>
      <c r="AE48" s="691"/>
      <c r="AF48" s="977"/>
      <c r="AG48" s="1023"/>
      <c r="AH48" s="1023"/>
      <c r="AI48" s="1023"/>
      <c r="AM48" s="359"/>
      <c r="AN48" s="357"/>
      <c r="AO48" s="357"/>
      <c r="AP48" s="357"/>
      <c r="AQ48" s="357"/>
      <c r="AR48" s="357"/>
      <c r="AS48" s="357"/>
      <c r="AT48" s="357"/>
      <c r="AU48" s="357"/>
      <c r="AV48" s="357"/>
      <c r="AW48" s="367"/>
    </row>
    <row r="49" spans="1:49" ht="18.75" customHeight="1">
      <c r="A49" s="685" t="s">
        <v>352</v>
      </c>
      <c r="B49" s="686"/>
      <c r="C49" s="686"/>
      <c r="D49" s="686"/>
      <c r="E49" s="686"/>
      <c r="F49" s="686"/>
      <c r="G49" s="686"/>
      <c r="H49" s="687"/>
      <c r="I49" s="573" t="s">
        <v>331</v>
      </c>
      <c r="J49" s="573"/>
      <c r="K49" s="573"/>
      <c r="L49" s="685" t="s">
        <v>353</v>
      </c>
      <c r="M49" s="686"/>
      <c r="N49" s="686"/>
      <c r="O49" s="686"/>
      <c r="P49" s="686"/>
      <c r="Q49" s="686"/>
      <c r="R49" s="686"/>
      <c r="S49" s="686"/>
      <c r="T49" s="686"/>
      <c r="U49" s="687"/>
      <c r="V49" s="685" t="s">
        <v>354</v>
      </c>
      <c r="W49" s="686"/>
      <c r="X49" s="686"/>
      <c r="Y49" s="686"/>
      <c r="Z49" s="686"/>
      <c r="AA49" s="686"/>
      <c r="AB49" s="686"/>
      <c r="AC49" s="686"/>
      <c r="AD49" s="686"/>
      <c r="AE49" s="686"/>
      <c r="AF49" s="686"/>
      <c r="AG49" s="686"/>
      <c r="AH49" s="686"/>
      <c r="AI49" s="687"/>
      <c r="AM49" s="359"/>
      <c r="AN49" s="357"/>
      <c r="AO49" s="357"/>
      <c r="AP49" s="357"/>
      <c r="AQ49" s="357"/>
      <c r="AR49" s="357"/>
      <c r="AS49" s="357"/>
      <c r="AT49" s="357"/>
      <c r="AU49" s="357"/>
      <c r="AV49" s="357"/>
      <c r="AW49" s="367"/>
    </row>
    <row r="50" spans="1:49" ht="18.75" customHeight="1">
      <c r="A50" s="974" t="s">
        <v>333</v>
      </c>
      <c r="B50" s="975"/>
      <c r="C50" s="987" t="str">
        <f>①基本情報!$K$55&amp;" "&amp;①基本情報!$P$55</f>
        <v xml:space="preserve"> </v>
      </c>
      <c r="D50" s="987"/>
      <c r="E50" s="987"/>
      <c r="F50" s="987"/>
      <c r="G50" s="987"/>
      <c r="H50" s="988"/>
      <c r="I50" s="1023" t="str">
        <f>①基本情報!$Y$8&amp;CHAR(10)&amp;"委員長"</f>
        <v xml:space="preserve">
委員長</v>
      </c>
      <c r="J50" s="1023"/>
      <c r="K50" s="1023"/>
      <c r="L50" s="974">
        <f>①基本情報!$E$58</f>
        <v>0</v>
      </c>
      <c r="M50" s="975"/>
      <c r="N50" s="975"/>
      <c r="O50" s="975"/>
      <c r="P50" s="975"/>
      <c r="Q50" s="975"/>
      <c r="R50" s="975"/>
      <c r="S50" s="975"/>
      <c r="T50" s="975"/>
      <c r="U50" s="976"/>
      <c r="V50" s="1001" t="s">
        <v>334</v>
      </c>
      <c r="W50" s="1002"/>
      <c r="X50" s="975"/>
      <c r="Y50" s="975"/>
      <c r="Z50" s="975"/>
      <c r="AA50" s="975"/>
      <c r="AB50" s="975"/>
      <c r="AC50" s="975"/>
      <c r="AD50" s="975"/>
      <c r="AE50" s="975"/>
      <c r="AF50" s="975"/>
      <c r="AG50" s="975"/>
      <c r="AH50" s="975"/>
      <c r="AI50" s="976"/>
    </row>
    <row r="51" spans="1:49" ht="18.75" customHeight="1">
      <c r="A51" s="690" t="str">
        <f>①基本情報!$K$56&amp;" "&amp;①基本情報!$P$56</f>
        <v xml:space="preserve"> </v>
      </c>
      <c r="B51" s="691"/>
      <c r="C51" s="691"/>
      <c r="D51" s="691"/>
      <c r="E51" s="691"/>
      <c r="F51" s="691"/>
      <c r="G51" s="691"/>
      <c r="H51" s="977"/>
      <c r="I51" s="1023"/>
      <c r="J51" s="1023"/>
      <c r="K51" s="1023"/>
      <c r="L51" s="690"/>
      <c r="M51" s="691"/>
      <c r="N51" s="691"/>
      <c r="O51" s="691"/>
      <c r="P51" s="691"/>
      <c r="Q51" s="691"/>
      <c r="R51" s="691"/>
      <c r="S51" s="691"/>
      <c r="T51" s="691"/>
      <c r="U51" s="977"/>
      <c r="V51" s="690">
        <f>①基本情報!$T$58</f>
        <v>0</v>
      </c>
      <c r="W51" s="691"/>
      <c r="X51" s="691"/>
      <c r="Y51" s="691"/>
      <c r="Z51" s="691"/>
      <c r="AA51" s="691"/>
      <c r="AB51" s="691"/>
      <c r="AC51" s="691"/>
      <c r="AD51" s="691"/>
      <c r="AE51" s="691"/>
      <c r="AF51" s="691"/>
      <c r="AG51" s="691"/>
      <c r="AH51" s="691"/>
      <c r="AI51" s="977"/>
    </row>
    <row r="52" spans="1:49" ht="29.25" customHeight="1">
      <c r="A52" s="1024" t="s">
        <v>337</v>
      </c>
      <c r="B52" s="1024"/>
      <c r="C52" s="1025" t="s">
        <v>355</v>
      </c>
      <c r="D52" s="1025"/>
      <c r="E52" s="1025"/>
      <c r="F52" s="1025"/>
      <c r="G52" s="1025"/>
      <c r="H52" s="1025"/>
      <c r="I52" s="1025"/>
      <c r="J52" s="1025"/>
      <c r="K52" s="1025"/>
      <c r="L52" s="1025"/>
      <c r="M52" s="1025"/>
      <c r="N52" s="1025"/>
      <c r="O52" s="1025"/>
      <c r="P52" s="1025"/>
      <c r="Q52" s="1025"/>
      <c r="R52" s="1025"/>
      <c r="S52" s="1025"/>
      <c r="T52" s="1025"/>
      <c r="U52" s="1025"/>
      <c r="V52" s="1025"/>
      <c r="W52" s="1025"/>
      <c r="X52" s="1025"/>
      <c r="Y52" s="1025"/>
      <c r="Z52" s="1025"/>
      <c r="AA52" s="1025"/>
      <c r="AB52" s="1025"/>
      <c r="AC52" s="1025"/>
      <c r="AD52" s="1025"/>
      <c r="AE52" s="1025"/>
      <c r="AF52" s="1025"/>
      <c r="AG52" s="1025"/>
      <c r="AH52" s="1025"/>
      <c r="AI52" s="1025"/>
    </row>
    <row r="53" spans="1:49" ht="15" customHeight="1">
      <c r="A53" s="368"/>
      <c r="B53" s="368"/>
      <c r="C53" s="1026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026"/>
      <c r="AC53" s="1026"/>
      <c r="AD53" s="1026"/>
      <c r="AE53" s="1026"/>
      <c r="AF53" s="1026"/>
      <c r="AG53" s="1026"/>
      <c r="AH53" s="1026"/>
      <c r="AI53" s="1026"/>
    </row>
    <row r="54" spans="1:49" ht="15" customHeight="1">
      <c r="A54" s="1022" t="s">
        <v>339</v>
      </c>
      <c r="B54" s="1022"/>
      <c r="C54" s="1022" t="s">
        <v>356</v>
      </c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2"/>
      <c r="AC54" s="1022"/>
      <c r="AD54" s="1022"/>
      <c r="AE54" s="1022"/>
      <c r="AF54" s="1022"/>
      <c r="AG54" s="1022"/>
      <c r="AH54" s="1022"/>
      <c r="AI54" s="1022"/>
    </row>
    <row r="55" spans="1:49" ht="15" customHeight="1">
      <c r="A55" s="974" t="s">
        <v>91</v>
      </c>
      <c r="B55" s="976"/>
      <c r="C55" s="1000" t="s">
        <v>201</v>
      </c>
      <c r="D55" s="573"/>
      <c r="E55" s="573" t="s">
        <v>52</v>
      </c>
      <c r="F55" s="573"/>
      <c r="G55" s="573"/>
      <c r="H55" s="573"/>
      <c r="I55" s="573"/>
      <c r="J55" s="573"/>
      <c r="K55" s="573" t="s">
        <v>37</v>
      </c>
      <c r="L55" s="573"/>
      <c r="M55" s="573"/>
      <c r="N55" s="573"/>
      <c r="O55" s="573"/>
      <c r="P55" s="573"/>
      <c r="Q55" s="1030" t="s">
        <v>32</v>
      </c>
      <c r="R55" s="1030" t="s">
        <v>342</v>
      </c>
      <c r="S55" s="573" t="s">
        <v>34</v>
      </c>
      <c r="T55" s="573"/>
      <c r="U55" s="573"/>
      <c r="V55" s="573"/>
      <c r="W55" s="573" t="s">
        <v>35</v>
      </c>
      <c r="X55" s="573"/>
      <c r="Y55" s="573" t="s">
        <v>36</v>
      </c>
      <c r="Z55" s="573"/>
      <c r="AA55" s="1027" t="s">
        <v>357</v>
      </c>
      <c r="AB55" s="1027"/>
      <c r="AC55" s="1027"/>
      <c r="AD55" s="1027"/>
      <c r="AE55" s="1011" t="s">
        <v>358</v>
      </c>
      <c r="AF55" s="1028"/>
      <c r="AG55" s="1012"/>
      <c r="AH55" s="1000" t="s">
        <v>401</v>
      </c>
      <c r="AI55" s="573"/>
    </row>
    <row r="56" spans="1:49" ht="15" customHeight="1">
      <c r="A56" s="690"/>
      <c r="B56" s="977"/>
      <c r="C56" s="573"/>
      <c r="D56" s="573"/>
      <c r="E56" s="1031" t="s">
        <v>31</v>
      </c>
      <c r="F56" s="1032"/>
      <c r="G56" s="1033"/>
      <c r="H56" s="1032" t="s">
        <v>11</v>
      </c>
      <c r="I56" s="1032"/>
      <c r="J56" s="1034"/>
      <c r="K56" s="1031" t="s">
        <v>68</v>
      </c>
      <c r="L56" s="1032"/>
      <c r="M56" s="1032"/>
      <c r="N56" s="1035" t="s">
        <v>69</v>
      </c>
      <c r="O56" s="1032"/>
      <c r="P56" s="1034"/>
      <c r="Q56" s="1030"/>
      <c r="R56" s="1030"/>
      <c r="S56" s="573"/>
      <c r="T56" s="573"/>
      <c r="U56" s="573"/>
      <c r="V56" s="573"/>
      <c r="W56" s="573"/>
      <c r="X56" s="573"/>
      <c r="Y56" s="573"/>
      <c r="Z56" s="573"/>
      <c r="AA56" s="1027"/>
      <c r="AB56" s="1027"/>
      <c r="AC56" s="1027"/>
      <c r="AD56" s="1027"/>
      <c r="AE56" s="1013"/>
      <c r="AF56" s="1029"/>
      <c r="AG56" s="1014"/>
      <c r="AH56" s="573"/>
      <c r="AI56" s="573"/>
      <c r="AJ56" s="359"/>
    </row>
    <row r="57" spans="1:49" ht="33.75" customHeight="1">
      <c r="A57" s="573" t="str">
        <f>IF($AN57=0,"",VLOOKUP($AN57,②男入力!$B$10:$AX$33,40))</f>
        <v/>
      </c>
      <c r="B57" s="573"/>
      <c r="C57" s="573">
        <f>'⑤-2関東男選択'!$AE18</f>
        <v>0</v>
      </c>
      <c r="D57" s="573"/>
      <c r="E57" s="573" t="str">
        <f>IF($AN57=0,"",VLOOKUP($AN57,②男入力!$B$10:$AX$33,3))</f>
        <v/>
      </c>
      <c r="F57" s="573"/>
      <c r="G57" s="685"/>
      <c r="H57" s="1016" t="str">
        <f>IF($AN57=0,"",VLOOKUP($AN57,②男入力!$B$10:$AX$33,7))</f>
        <v/>
      </c>
      <c r="I57" s="686"/>
      <c r="J57" s="687"/>
      <c r="K57" s="573" t="str">
        <f>IF($AN57=0,"",VLOOKUP($AN57,②男入力!$B$10:$AX$33,11))</f>
        <v/>
      </c>
      <c r="L57" s="573"/>
      <c r="M57" s="1038"/>
      <c r="N57" s="687" t="str">
        <f>IF($AN57=0,"",VLOOKUP($AN57,②男入力!$B$10:$AX$33,15))</f>
        <v/>
      </c>
      <c r="O57" s="573"/>
      <c r="P57" s="573"/>
      <c r="Q57" s="325" t="str">
        <f>IF($AN57=0,"",VLOOKUP($AN57,②男入力!$B$10:$AX$33,19))</f>
        <v/>
      </c>
      <c r="R57" s="325" t="str">
        <f>IF($AN57=0,"",VLOOKUP($AN57,②男入力!$B$10:$AX$33,21))</f>
        <v/>
      </c>
      <c r="S57" s="1036" t="str">
        <f>IF($AN57=0,"",VLOOKUP($AN57,②男入力!$B$10:$AX$33,23))</f>
        <v/>
      </c>
      <c r="T57" s="1036"/>
      <c r="U57" s="1036"/>
      <c r="V57" s="1036"/>
      <c r="W57" s="573" t="str">
        <f>IF($AN57=0,"",VLOOKUP($AN57,②男入力!$B$10:$AX$33,34))</f>
        <v/>
      </c>
      <c r="X57" s="573"/>
      <c r="Y57" s="573" t="str">
        <f>IF($AN57=0,"",VLOOKUP($AN57,②男入力!$B$10:$AX$33,37))</f>
        <v/>
      </c>
      <c r="Z57" s="573"/>
      <c r="AA57" s="573" t="str">
        <f>IF($AN57=0,"",VLOOKUP($AN57,②男入力!$B$10:$BA$33,44)&amp;VLOOKUP($AN57,②男入力!$B$10:$BA$33,45))</f>
        <v/>
      </c>
      <c r="AB57" s="573"/>
      <c r="AC57" s="573"/>
      <c r="AD57" s="573"/>
      <c r="AE57" s="1037" t="str">
        <f>IF($AN57=0,"",VLOOKUP($AN57,②男入力!$B$10:$BA$33,46))</f>
        <v/>
      </c>
      <c r="AF57" s="1037"/>
      <c r="AG57" s="1037"/>
      <c r="AH57" s="1000" t="str">
        <f>IF($AN57=0,"",VLOOKUP($AN57,②男入力!$B$10:$BX$33,47))</f>
        <v/>
      </c>
      <c r="AI57" s="1000"/>
      <c r="AJ57" s="359"/>
      <c r="AN57" s="369">
        <f>'⑤-2関東男選択'!AD18</f>
        <v>0</v>
      </c>
    </row>
    <row r="58" spans="1:49" ht="33.75" customHeight="1">
      <c r="A58" s="573" t="str">
        <f>IF($AN58=0,"",VLOOKUP($AN58,②男入力!$B$10:$AX$33,40))</f>
        <v/>
      </c>
      <c r="B58" s="573"/>
      <c r="C58" s="573">
        <f>'⑤-2関東男選択'!$AE19</f>
        <v>0</v>
      </c>
      <c r="D58" s="573"/>
      <c r="E58" s="573" t="str">
        <f>IF($AN58=0,"",VLOOKUP($AN58,②男入力!$B$10:$AX$33,3))</f>
        <v/>
      </c>
      <c r="F58" s="573"/>
      <c r="G58" s="685"/>
      <c r="H58" s="1016" t="str">
        <f>IF($AN58=0,"",VLOOKUP($AN58,②男入力!$B$10:$AX$33,7))</f>
        <v/>
      </c>
      <c r="I58" s="686"/>
      <c r="J58" s="687"/>
      <c r="K58" s="573" t="str">
        <f>IF($AN58=0,"",VLOOKUP($AN58,②男入力!$B$10:$AX$33,11))</f>
        <v/>
      </c>
      <c r="L58" s="573"/>
      <c r="M58" s="1038"/>
      <c r="N58" s="687" t="str">
        <f>IF($AN58=0,"",VLOOKUP($AN58,②男入力!$B$10:$AX$33,15))</f>
        <v/>
      </c>
      <c r="O58" s="573"/>
      <c r="P58" s="573"/>
      <c r="Q58" s="325" t="str">
        <f>IF($AN58=0,"",VLOOKUP($AN58,②男入力!$B$10:$AX$33,19))</f>
        <v/>
      </c>
      <c r="R58" s="325" t="str">
        <f>IF($AN58=0,"",VLOOKUP($AN58,②男入力!$B$10:$AX$33,21))</f>
        <v/>
      </c>
      <c r="S58" s="1036" t="str">
        <f>IF($AN58=0,"",VLOOKUP($AN58,②男入力!$B$10:$AX$33,23))</f>
        <v/>
      </c>
      <c r="T58" s="1036"/>
      <c r="U58" s="1036"/>
      <c r="V58" s="1036"/>
      <c r="W58" s="573" t="str">
        <f>IF($AN58=0,"",VLOOKUP($AN58,②男入力!$B$10:$AX$33,34))</f>
        <v/>
      </c>
      <c r="X58" s="573"/>
      <c r="Y58" s="573" t="str">
        <f>IF($AN58=0,"",VLOOKUP($AN58,②男入力!$B$10:$AX$33,37))</f>
        <v/>
      </c>
      <c r="Z58" s="573"/>
      <c r="AA58" s="573" t="str">
        <f>IF($AN58=0,"",VLOOKUP($AN58,②男入力!$B$10:$BA$33,44)&amp;VLOOKUP($AN58,②男入力!$B$10:$BA$33,45))</f>
        <v/>
      </c>
      <c r="AB58" s="573"/>
      <c r="AC58" s="573"/>
      <c r="AD58" s="573"/>
      <c r="AE58" s="1037" t="str">
        <f>IF($AN58=0,"",VLOOKUP($AN58,②男入力!$B$10:$BA$33,46))</f>
        <v/>
      </c>
      <c r="AF58" s="1037"/>
      <c r="AG58" s="1037"/>
      <c r="AH58" s="1000" t="str">
        <f>IF($AN58=0,"",VLOOKUP($AN58,②男入力!$B$10:$BX$33,47))</f>
        <v/>
      </c>
      <c r="AI58" s="1000"/>
      <c r="AN58" s="369">
        <f>'⑤-2関東男選択'!AD19</f>
        <v>0</v>
      </c>
    </row>
    <row r="59" spans="1:49" ht="33.75" customHeight="1">
      <c r="A59" s="573" t="str">
        <f>IF($AN59=0,"",VLOOKUP($AN59,②男入力!$B$10:$AX$33,40))</f>
        <v/>
      </c>
      <c r="B59" s="573"/>
      <c r="C59" s="573">
        <f>'⑤-2関東男選択'!$AE20</f>
        <v>0</v>
      </c>
      <c r="D59" s="573"/>
      <c r="E59" s="573" t="str">
        <f>IF($AN59=0,"",VLOOKUP($AN59,②男入力!$B$10:$AX$33,3))</f>
        <v/>
      </c>
      <c r="F59" s="573"/>
      <c r="G59" s="685"/>
      <c r="H59" s="1016" t="str">
        <f>IF($AN59=0,"",VLOOKUP($AN59,②男入力!$B$10:$AX$33,7))</f>
        <v/>
      </c>
      <c r="I59" s="686"/>
      <c r="J59" s="687"/>
      <c r="K59" s="573" t="str">
        <f>IF($AN59=0,"",VLOOKUP($AN59,②男入力!$B$10:$AX$33,11))</f>
        <v/>
      </c>
      <c r="L59" s="573"/>
      <c r="M59" s="1038"/>
      <c r="N59" s="687" t="str">
        <f>IF($AN59=0,"",VLOOKUP($AN59,②男入力!$B$10:$AX$33,15))</f>
        <v/>
      </c>
      <c r="O59" s="573"/>
      <c r="P59" s="573"/>
      <c r="Q59" s="325" t="str">
        <f>IF($AN59=0,"",VLOOKUP($AN59,②男入力!$B$10:$AX$33,19))</f>
        <v/>
      </c>
      <c r="R59" s="325" t="str">
        <f>IF($AN59=0,"",VLOOKUP($AN59,②男入力!$B$10:$AX$33,21))</f>
        <v/>
      </c>
      <c r="S59" s="1036" t="str">
        <f>IF($AN59=0,"",VLOOKUP($AN59,②男入力!$B$10:$AX$33,23))</f>
        <v/>
      </c>
      <c r="T59" s="1036"/>
      <c r="U59" s="1036"/>
      <c r="V59" s="1036"/>
      <c r="W59" s="573" t="str">
        <f>IF($AN59=0,"",VLOOKUP($AN59,②男入力!$B$10:$AX$33,34))</f>
        <v/>
      </c>
      <c r="X59" s="573"/>
      <c r="Y59" s="573" t="str">
        <f>IF($AN59=0,"",VLOOKUP($AN59,②男入力!$B$10:$AX$33,37))</f>
        <v/>
      </c>
      <c r="Z59" s="573"/>
      <c r="AA59" s="573" t="str">
        <f>IF($AN59=0,"",VLOOKUP($AN59,②男入力!$B$10:$BA$33,44)&amp;VLOOKUP($AN59,②男入力!$B$10:$BA$33,45))</f>
        <v/>
      </c>
      <c r="AB59" s="573"/>
      <c r="AC59" s="573"/>
      <c r="AD59" s="573"/>
      <c r="AE59" s="1037" t="str">
        <f>IF($AN59=0,"",VLOOKUP($AN59,②男入力!$B$10:$BA$33,46))</f>
        <v/>
      </c>
      <c r="AF59" s="1037"/>
      <c r="AG59" s="1037"/>
      <c r="AH59" s="1000" t="str">
        <f>IF($AN59=0,"",VLOOKUP($AN59,②男入力!$B$10:$BX$33,47))</f>
        <v/>
      </c>
      <c r="AI59" s="1000"/>
      <c r="AN59" s="369">
        <f>'⑤-2関東男選択'!AD20</f>
        <v>0</v>
      </c>
    </row>
    <row r="60" spans="1:49" ht="33.75" customHeight="1">
      <c r="A60" s="573" t="str">
        <f>IF($AN60=0,"",VLOOKUP($AN60,②男入力!$B$10:$AX$33,40))</f>
        <v/>
      </c>
      <c r="B60" s="573"/>
      <c r="C60" s="573">
        <f>'⑤-2関東男選択'!$AE21</f>
        <v>0</v>
      </c>
      <c r="D60" s="573"/>
      <c r="E60" s="573" t="str">
        <f>IF($AN60=0,"",VLOOKUP($AN60,②男入力!$B$10:$AX$33,3))</f>
        <v/>
      </c>
      <c r="F60" s="573"/>
      <c r="G60" s="685"/>
      <c r="H60" s="1016" t="str">
        <f>IF($AN60=0,"",VLOOKUP($AN60,②男入力!$B$10:$AX$33,7))</f>
        <v/>
      </c>
      <c r="I60" s="686"/>
      <c r="J60" s="687"/>
      <c r="K60" s="573" t="str">
        <f>IF($AN60=0,"",VLOOKUP($AN60,②男入力!$B$10:$AX$33,11))</f>
        <v/>
      </c>
      <c r="L60" s="573"/>
      <c r="M60" s="1038"/>
      <c r="N60" s="687" t="str">
        <f>IF($AN60=0,"",VLOOKUP($AN60,②男入力!$B$10:$AX$33,15))</f>
        <v/>
      </c>
      <c r="O60" s="573"/>
      <c r="P60" s="573"/>
      <c r="Q60" s="325" t="str">
        <f>IF($AN60=0,"",VLOOKUP($AN60,②男入力!$B$10:$AX$33,19))</f>
        <v/>
      </c>
      <c r="R60" s="325" t="str">
        <f>IF($AN60=0,"",VLOOKUP($AN60,②男入力!$B$10:$AX$33,21))</f>
        <v/>
      </c>
      <c r="S60" s="1036" t="str">
        <f>IF($AN60=0,"",VLOOKUP($AN60,②男入力!$B$10:$AX$33,23))</f>
        <v/>
      </c>
      <c r="T60" s="1036"/>
      <c r="U60" s="1036"/>
      <c r="V60" s="1036"/>
      <c r="W60" s="573" t="str">
        <f>IF($AN60=0,"",VLOOKUP($AN60,②男入力!$B$10:$AX$33,34))</f>
        <v/>
      </c>
      <c r="X60" s="573"/>
      <c r="Y60" s="573" t="str">
        <f>IF($AN60=0,"",VLOOKUP($AN60,②男入力!$B$10:$AX$33,37))</f>
        <v/>
      </c>
      <c r="Z60" s="573"/>
      <c r="AA60" s="573" t="str">
        <f>IF($AN60=0,"",VLOOKUP($AN60,②男入力!$B$10:$BA$33,44)&amp;VLOOKUP($AN60,②男入力!$B$10:$BA$33,45))</f>
        <v/>
      </c>
      <c r="AB60" s="573"/>
      <c r="AC60" s="573"/>
      <c r="AD60" s="573"/>
      <c r="AE60" s="1037" t="str">
        <f>IF($AN60=0,"",VLOOKUP($AN60,②男入力!$B$10:$BA$33,46))</f>
        <v/>
      </c>
      <c r="AF60" s="1037"/>
      <c r="AG60" s="1037"/>
      <c r="AH60" s="1000" t="str">
        <f>IF($AN60=0,"",VLOOKUP($AN60,②男入力!$B$10:$BX$33,47))</f>
        <v/>
      </c>
      <c r="AI60" s="1000"/>
      <c r="AN60" s="369">
        <f>'⑤-2関東男選択'!AD21</f>
        <v>0</v>
      </c>
    </row>
    <row r="61" spans="1:49" ht="33.75" customHeight="1">
      <c r="A61" s="573" t="str">
        <f>IF($AN61=0,"",VLOOKUP($AN61,②男入力!$B$10:$AX$33,40))</f>
        <v/>
      </c>
      <c r="B61" s="573"/>
      <c r="C61" s="573">
        <f>'⑤-2関東男選択'!$AE22</f>
        <v>0</v>
      </c>
      <c r="D61" s="573"/>
      <c r="E61" s="573" t="str">
        <f>IF($AN61=0,"",VLOOKUP($AN61,②男入力!$B$10:$AX$33,3))</f>
        <v/>
      </c>
      <c r="F61" s="573"/>
      <c r="G61" s="685"/>
      <c r="H61" s="1016" t="str">
        <f>IF($AN61=0,"",VLOOKUP($AN61,②男入力!$B$10:$AX$33,7))</f>
        <v/>
      </c>
      <c r="I61" s="686"/>
      <c r="J61" s="687"/>
      <c r="K61" s="573" t="str">
        <f>IF($AN61=0,"",VLOOKUP($AN61,②男入力!$B$10:$AX$33,11))</f>
        <v/>
      </c>
      <c r="L61" s="573"/>
      <c r="M61" s="1038"/>
      <c r="N61" s="687" t="str">
        <f>IF($AN61=0,"",VLOOKUP($AN61,②男入力!$B$10:$AX$33,15))</f>
        <v/>
      </c>
      <c r="O61" s="573"/>
      <c r="P61" s="573"/>
      <c r="Q61" s="325" t="str">
        <f>IF($AN61=0,"",VLOOKUP($AN61,②男入力!$B$10:$AX$33,19))</f>
        <v/>
      </c>
      <c r="R61" s="325" t="str">
        <f>IF($AN61=0,"",VLOOKUP($AN61,②男入力!$B$10:$AX$33,21))</f>
        <v/>
      </c>
      <c r="S61" s="1036" t="str">
        <f>IF($AN61=0,"",VLOOKUP($AN61,②男入力!$B$10:$AX$33,23))</f>
        <v/>
      </c>
      <c r="T61" s="1036"/>
      <c r="U61" s="1036"/>
      <c r="V61" s="1036"/>
      <c r="W61" s="573" t="str">
        <f>IF($AN61=0,"",VLOOKUP($AN61,②男入力!$B$10:$AX$33,34))</f>
        <v/>
      </c>
      <c r="X61" s="573"/>
      <c r="Y61" s="573" t="str">
        <f>IF($AN61=0,"",VLOOKUP($AN61,②男入力!$B$10:$AX$33,37))</f>
        <v/>
      </c>
      <c r="Z61" s="573"/>
      <c r="AA61" s="573" t="str">
        <f>IF($AN61=0,"",VLOOKUP($AN61,②男入力!$B$10:$BA$33,44)&amp;VLOOKUP($AN61,②男入力!$B$10:$BA$33,45))</f>
        <v/>
      </c>
      <c r="AB61" s="573"/>
      <c r="AC61" s="573"/>
      <c r="AD61" s="573"/>
      <c r="AE61" s="1037" t="str">
        <f>IF($AN61=0,"",VLOOKUP($AN61,②男入力!$B$10:$BA$33,46))</f>
        <v/>
      </c>
      <c r="AF61" s="1037"/>
      <c r="AG61" s="1037"/>
      <c r="AH61" s="1000" t="str">
        <f>IF($AN61=0,"",VLOOKUP($AN61,②男入力!$B$10:$BX$33,47))</f>
        <v/>
      </c>
      <c r="AI61" s="1000"/>
      <c r="AN61" s="369">
        <f>'⑤-2関東男選択'!AD22</f>
        <v>0</v>
      </c>
    </row>
    <row r="62" spans="1:49" ht="33.75" customHeight="1">
      <c r="A62" s="573" t="str">
        <f>IF($AN62=0,"",VLOOKUP($AN62,②男入力!$B$10:$AX$33,40))</f>
        <v/>
      </c>
      <c r="B62" s="573"/>
      <c r="C62" s="573">
        <f>'⑤-2関東男選択'!$AE23</f>
        <v>0</v>
      </c>
      <c r="D62" s="573"/>
      <c r="E62" s="573" t="str">
        <f>IF($AN62=0,"",VLOOKUP($AN62,②男入力!$B$10:$AX$33,3))</f>
        <v/>
      </c>
      <c r="F62" s="573"/>
      <c r="G62" s="685"/>
      <c r="H62" s="1016" t="str">
        <f>IF($AN62=0,"",VLOOKUP($AN62,②男入力!$B$10:$AX$33,7))</f>
        <v/>
      </c>
      <c r="I62" s="686"/>
      <c r="J62" s="687"/>
      <c r="K62" s="573" t="str">
        <f>IF($AN62=0,"",VLOOKUP($AN62,②男入力!$B$10:$AX$33,11))</f>
        <v/>
      </c>
      <c r="L62" s="573"/>
      <c r="M62" s="1038"/>
      <c r="N62" s="687" t="str">
        <f>IF($AN62=0,"",VLOOKUP($AN62,②男入力!$B$10:$AX$33,15))</f>
        <v/>
      </c>
      <c r="O62" s="573"/>
      <c r="P62" s="573"/>
      <c r="Q62" s="325" t="str">
        <f>IF($AN62=0,"",VLOOKUP($AN62,②男入力!$B$10:$AX$33,19))</f>
        <v/>
      </c>
      <c r="R62" s="325" t="str">
        <f>IF($AN62=0,"",VLOOKUP($AN62,②男入力!$B$10:$AX$33,21))</f>
        <v/>
      </c>
      <c r="S62" s="1036" t="str">
        <f>IF($AN62=0,"",VLOOKUP($AN62,②男入力!$B$10:$AX$33,23))</f>
        <v/>
      </c>
      <c r="T62" s="1036"/>
      <c r="U62" s="1036"/>
      <c r="V62" s="1036"/>
      <c r="W62" s="573" t="str">
        <f>IF($AN62=0,"",VLOOKUP($AN62,②男入力!$B$10:$AX$33,34))</f>
        <v/>
      </c>
      <c r="X62" s="573"/>
      <c r="Y62" s="573" t="str">
        <f>IF($AN62=0,"",VLOOKUP($AN62,②男入力!$B$10:$AX$33,37))</f>
        <v/>
      </c>
      <c r="Z62" s="573"/>
      <c r="AA62" s="573" t="str">
        <f>IF($AN62=0,"",VLOOKUP($AN62,②男入力!$B$10:$BA$33,44)&amp;VLOOKUP($AN62,②男入力!$B$10:$BA$33,45))</f>
        <v/>
      </c>
      <c r="AB62" s="573"/>
      <c r="AC62" s="573"/>
      <c r="AD62" s="573"/>
      <c r="AE62" s="1037" t="str">
        <f>IF($AN62=0,"",VLOOKUP($AN62,②男入力!$B$10:$BA$33,46))</f>
        <v/>
      </c>
      <c r="AF62" s="1037"/>
      <c r="AG62" s="1037"/>
      <c r="AH62" s="1000" t="str">
        <f>IF($AN62=0,"",VLOOKUP($AN62,②男入力!$B$10:$BX$33,47))</f>
        <v/>
      </c>
      <c r="AI62" s="1000"/>
      <c r="AN62" s="369">
        <f>'⑤-2関東男選択'!AD23</f>
        <v>0</v>
      </c>
    </row>
    <row r="63" spans="1:49" ht="33.75" customHeight="1">
      <c r="A63" s="573" t="str">
        <f>IF($AN63=0,"",VLOOKUP($AN63,②男入力!$B$10:$AX$33,40))</f>
        <v/>
      </c>
      <c r="B63" s="573"/>
      <c r="C63" s="573">
        <f>'⑤-2関東男選択'!$AE24</f>
        <v>0</v>
      </c>
      <c r="D63" s="573"/>
      <c r="E63" s="573" t="str">
        <f>IF($AN63=0,"",VLOOKUP($AN63,②男入力!$B$10:$AX$33,3))</f>
        <v/>
      </c>
      <c r="F63" s="573"/>
      <c r="G63" s="685"/>
      <c r="H63" s="1016" t="str">
        <f>IF($AN63=0,"",VLOOKUP($AN63,②男入力!$B$10:$AX$33,7))</f>
        <v/>
      </c>
      <c r="I63" s="686"/>
      <c r="J63" s="687"/>
      <c r="K63" s="573" t="str">
        <f>IF($AN63=0,"",VLOOKUP($AN63,②男入力!$B$10:$AX$33,11))</f>
        <v/>
      </c>
      <c r="L63" s="573"/>
      <c r="M63" s="1038"/>
      <c r="N63" s="687" t="str">
        <f>IF($AN63=0,"",VLOOKUP($AN63,②男入力!$B$10:$AX$33,15))</f>
        <v/>
      </c>
      <c r="O63" s="573"/>
      <c r="P63" s="573"/>
      <c r="Q63" s="325" t="str">
        <f>IF($AN63=0,"",VLOOKUP($AN63,②男入力!$B$10:$AX$33,19))</f>
        <v/>
      </c>
      <c r="R63" s="325" t="str">
        <f>IF($AN63=0,"",VLOOKUP($AN63,②男入力!$B$10:$AX$33,21))</f>
        <v/>
      </c>
      <c r="S63" s="1036" t="str">
        <f>IF($AN63=0,"",VLOOKUP($AN63,②男入力!$B$10:$AX$33,23))</f>
        <v/>
      </c>
      <c r="T63" s="1036"/>
      <c r="U63" s="1036"/>
      <c r="V63" s="1036"/>
      <c r="W63" s="573" t="str">
        <f>IF($AN63=0,"",VLOOKUP($AN63,②男入力!$B$10:$AX$33,34))</f>
        <v/>
      </c>
      <c r="X63" s="573"/>
      <c r="Y63" s="573" t="str">
        <f>IF($AN63=0,"",VLOOKUP($AN63,②男入力!$B$10:$AX$33,37))</f>
        <v/>
      </c>
      <c r="Z63" s="573"/>
      <c r="AA63" s="573" t="str">
        <f>IF($AN63=0,"",VLOOKUP($AN63,②男入力!$B$10:$BA$33,44)&amp;VLOOKUP($AN63,②男入力!$B$10:$BA$33,45))</f>
        <v/>
      </c>
      <c r="AB63" s="573"/>
      <c r="AC63" s="573"/>
      <c r="AD63" s="573"/>
      <c r="AE63" s="1037" t="str">
        <f>IF($AN63=0,"",VLOOKUP($AN63,②男入力!$B$10:$BA$33,46))</f>
        <v/>
      </c>
      <c r="AF63" s="1037"/>
      <c r="AG63" s="1037"/>
      <c r="AH63" s="1000" t="str">
        <f>IF($AN63=0,"",VLOOKUP($AN63,②男入力!$B$10:$BX$33,47))</f>
        <v/>
      </c>
      <c r="AI63" s="1000"/>
      <c r="AN63" s="369">
        <f>'⑤-2関東男選択'!AD24</f>
        <v>0</v>
      </c>
    </row>
    <row r="64" spans="1:49" ht="33.75" customHeight="1">
      <c r="A64" s="573" t="str">
        <f>IF($AN64=0,"",VLOOKUP($AN64,②男入力!$B$10:$AX$33,40))</f>
        <v/>
      </c>
      <c r="B64" s="573"/>
      <c r="C64" s="573">
        <f>'⑤-2関東男選択'!$AE25</f>
        <v>0</v>
      </c>
      <c r="D64" s="573"/>
      <c r="E64" s="573" t="str">
        <f>IF($AN64=0,"",VLOOKUP($AN64,②男入力!$B$10:$AX$33,3))</f>
        <v/>
      </c>
      <c r="F64" s="573"/>
      <c r="G64" s="685"/>
      <c r="H64" s="1016" t="str">
        <f>IF($AN64=0,"",VLOOKUP($AN64,②男入力!$B$10:$AX$33,7))</f>
        <v/>
      </c>
      <c r="I64" s="686"/>
      <c r="J64" s="687"/>
      <c r="K64" s="573" t="str">
        <f>IF($AN64=0,"",VLOOKUP($AN64,②男入力!$B$10:$AX$33,11))</f>
        <v/>
      </c>
      <c r="L64" s="573"/>
      <c r="M64" s="1038"/>
      <c r="N64" s="687" t="str">
        <f>IF($AN64=0,"",VLOOKUP($AN64,②男入力!$B$10:$AX$33,15))</f>
        <v/>
      </c>
      <c r="O64" s="573"/>
      <c r="P64" s="573"/>
      <c r="Q64" s="325" t="str">
        <f>IF($AN64=0,"",VLOOKUP($AN64,②男入力!$B$10:$AX$33,19))</f>
        <v/>
      </c>
      <c r="R64" s="325" t="str">
        <f>IF($AN64=0,"",VLOOKUP($AN64,②男入力!$B$10:$AX$33,21))</f>
        <v/>
      </c>
      <c r="S64" s="1036" t="str">
        <f>IF($AN64=0,"",VLOOKUP($AN64,②男入力!$B$10:$AX$33,23))</f>
        <v/>
      </c>
      <c r="T64" s="1036"/>
      <c r="U64" s="1036"/>
      <c r="V64" s="1036"/>
      <c r="W64" s="573" t="str">
        <f>IF($AN64=0,"",VLOOKUP($AN64,②男入力!$B$10:$AX$33,34))</f>
        <v/>
      </c>
      <c r="X64" s="573"/>
      <c r="Y64" s="573" t="str">
        <f>IF($AN64=0,"",VLOOKUP($AN64,②男入力!$B$10:$AX$33,37))</f>
        <v/>
      </c>
      <c r="Z64" s="573"/>
      <c r="AA64" s="573" t="str">
        <f>IF($AN64=0,"",VLOOKUP($AN64,②男入力!$B$10:$BA$33,44)&amp;VLOOKUP($AN64,②男入力!$B$10:$BA$33,45))</f>
        <v/>
      </c>
      <c r="AB64" s="573"/>
      <c r="AC64" s="573"/>
      <c r="AD64" s="573"/>
      <c r="AE64" s="1037" t="str">
        <f>IF($AN64=0,"",VLOOKUP($AN64,②男入力!$B$10:$BA$33,46))</f>
        <v/>
      </c>
      <c r="AF64" s="1037"/>
      <c r="AG64" s="1037"/>
      <c r="AH64" s="1000" t="str">
        <f>IF($AN64=0,"",VLOOKUP($AN64,②男入力!$B$10:$BX$33,47))</f>
        <v/>
      </c>
      <c r="AI64" s="1000"/>
      <c r="AN64" s="369">
        <f>'⑤-2関東男選択'!AD25</f>
        <v>0</v>
      </c>
    </row>
    <row r="65" spans="1:42" ht="30" customHeight="1">
      <c r="A65" s="1025" t="s">
        <v>359</v>
      </c>
      <c r="B65" s="1025"/>
      <c r="C65" s="1025" t="s">
        <v>360</v>
      </c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5"/>
      <c r="W65" s="1025"/>
      <c r="X65" s="1025"/>
      <c r="Y65" s="1025"/>
      <c r="Z65" s="1025"/>
      <c r="AA65" s="1025"/>
      <c r="AB65" s="1025"/>
      <c r="AC65" s="1025"/>
      <c r="AD65" s="1025"/>
      <c r="AE65" s="1025"/>
      <c r="AF65" s="1025"/>
      <c r="AG65" s="1025"/>
      <c r="AH65" s="1025"/>
      <c r="AI65" s="1025"/>
    </row>
    <row r="66" spans="1:42" ht="15" customHeight="1">
      <c r="A66" s="997" t="s">
        <v>361</v>
      </c>
      <c r="B66" s="997"/>
      <c r="C66" s="997" t="s">
        <v>362</v>
      </c>
      <c r="D66" s="997"/>
      <c r="E66" s="997"/>
      <c r="F66" s="997"/>
      <c r="G66" s="997"/>
      <c r="H66" s="997"/>
      <c r="I66" s="997"/>
      <c r="J66" s="997"/>
      <c r="K66" s="997"/>
      <c r="L66" s="997"/>
      <c r="M66" s="997"/>
      <c r="N66" s="997"/>
      <c r="O66" s="997"/>
      <c r="P66" s="997"/>
      <c r="Q66" s="997"/>
      <c r="R66" s="997"/>
      <c r="S66" s="997"/>
      <c r="T66" s="997"/>
      <c r="U66" s="997"/>
      <c r="V66" s="997"/>
      <c r="W66" s="997"/>
      <c r="X66" s="997"/>
      <c r="Y66" s="997"/>
      <c r="Z66" s="997"/>
      <c r="AA66" s="997"/>
      <c r="AB66" s="997"/>
      <c r="AC66" s="997"/>
      <c r="AD66" s="997"/>
      <c r="AE66" s="997"/>
      <c r="AF66" s="997"/>
      <c r="AG66" s="997"/>
      <c r="AH66" s="997"/>
      <c r="AI66" s="997"/>
    </row>
    <row r="67" spans="1:42" ht="30" customHeight="1">
      <c r="A67" s="365" t="s">
        <v>113</v>
      </c>
      <c r="B67" s="366"/>
      <c r="C67" s="998" t="s">
        <v>316</v>
      </c>
      <c r="D67" s="998"/>
      <c r="E67" s="998"/>
      <c r="F67" s="998"/>
      <c r="G67" s="998"/>
      <c r="H67" s="998"/>
      <c r="I67" s="998"/>
      <c r="J67" s="998"/>
      <c r="K67" s="998"/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8"/>
      <c r="W67" s="998"/>
      <c r="X67" s="998"/>
      <c r="Y67" s="998"/>
      <c r="Z67" s="998"/>
      <c r="AA67" s="998"/>
      <c r="AB67" s="998"/>
      <c r="AC67" s="998"/>
      <c r="AD67" s="998"/>
      <c r="AE67" s="998"/>
      <c r="AF67" s="998"/>
      <c r="AG67" s="998"/>
      <c r="AH67" s="998"/>
      <c r="AI67" s="998"/>
    </row>
    <row r="68" spans="1:42" ht="15" customHeight="1">
      <c r="C68" s="1022" t="s">
        <v>317</v>
      </c>
      <c r="D68" s="1022"/>
      <c r="E68" s="1022"/>
      <c r="F68" s="1022"/>
      <c r="G68" s="1022"/>
      <c r="H68" s="1022"/>
      <c r="J68" s="424">
        <f>①基本情報!$K$66</f>
        <v>0</v>
      </c>
      <c r="L68" s="1022" t="s">
        <v>318</v>
      </c>
      <c r="M68" s="1022"/>
      <c r="N68" s="1022"/>
      <c r="O68" s="1022"/>
      <c r="P68" s="1022"/>
      <c r="Q68" s="1022"/>
      <c r="R68" s="1022"/>
      <c r="S68" s="1022"/>
      <c r="T68" s="1022"/>
      <c r="U68" s="1022"/>
      <c r="V68" s="1022"/>
      <c r="W68" s="1022"/>
      <c r="X68" s="1022"/>
      <c r="Y68" s="1022"/>
      <c r="Z68" s="1022"/>
      <c r="AA68" s="1022"/>
      <c r="AB68" s="1022"/>
      <c r="AC68" s="1022"/>
      <c r="AD68" s="1022"/>
      <c r="AE68" s="1022"/>
      <c r="AF68" s="1022"/>
      <c r="AG68" s="1022"/>
    </row>
    <row r="69" spans="1:42" ht="9.6" customHeight="1"/>
    <row r="70" spans="1:42" ht="15" customHeight="1">
      <c r="J70" s="424">
        <f>①基本情報!$K$68</f>
        <v>0</v>
      </c>
      <c r="L70" s="1022" t="s">
        <v>319</v>
      </c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2"/>
      <c r="AC70" s="1022"/>
      <c r="AD70" s="1022"/>
      <c r="AE70" s="1022"/>
      <c r="AF70" s="1022"/>
      <c r="AG70" s="1022"/>
    </row>
    <row r="71" spans="1:42" ht="9.6" customHeight="1"/>
    <row r="72" spans="1:42" ht="15" customHeight="1">
      <c r="C72" s="1022" t="s">
        <v>344</v>
      </c>
      <c r="D72" s="1022"/>
      <c r="E72" s="1022"/>
      <c r="F72" s="1022"/>
      <c r="G72" s="1022"/>
      <c r="H72" s="1022"/>
      <c r="I72" s="1022"/>
      <c r="J72" s="1022"/>
      <c r="K72" s="1022"/>
      <c r="L72" s="1022"/>
      <c r="M72" s="1022"/>
      <c r="N72" s="1022"/>
      <c r="O72" s="1022"/>
      <c r="P72" s="1022"/>
      <c r="Q72" s="1022"/>
      <c r="R72" s="1022"/>
      <c r="S72" s="1022"/>
      <c r="T72" s="1022"/>
      <c r="U72" s="1022"/>
      <c r="V72" s="1022"/>
      <c r="W72" s="1022"/>
      <c r="X72" s="1022"/>
      <c r="Y72" s="1022"/>
      <c r="Z72" s="1022"/>
      <c r="AA72" s="1022"/>
      <c r="AB72" s="1022"/>
      <c r="AC72" s="1022"/>
      <c r="AD72" s="1022"/>
      <c r="AE72" s="1022"/>
      <c r="AF72" s="1022"/>
      <c r="AG72" s="1022"/>
      <c r="AH72" s="1022"/>
      <c r="AI72" s="1022"/>
    </row>
    <row r="73" spans="1:42" ht="12" customHeight="1"/>
    <row r="74" spans="1:42" ht="15" customHeight="1">
      <c r="A74" s="1022" t="str">
        <f>AN74&amp;AO74&amp;AP74</f>
        <v>上記の生徒が第４７回関東中学校柔道大会に参加することを承認します。</v>
      </c>
      <c r="B74" s="1022"/>
      <c r="C74" s="1022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1022"/>
      <c r="R74" s="1022"/>
      <c r="S74" s="1022"/>
      <c r="T74" s="1022"/>
      <c r="U74" s="1022"/>
      <c r="V74" s="1022"/>
      <c r="W74" s="1022"/>
      <c r="X74" s="1022"/>
      <c r="Y74" s="1022"/>
      <c r="Z74" s="1022"/>
      <c r="AA74" s="1022"/>
      <c r="AB74" s="1022"/>
      <c r="AC74" s="1022"/>
      <c r="AD74" s="1022"/>
      <c r="AE74" s="1022"/>
      <c r="AF74" s="1022"/>
      <c r="AG74" s="1022"/>
      <c r="AH74" s="1022"/>
      <c r="AI74" s="1022"/>
      <c r="AN74" s="319" t="s">
        <v>345</v>
      </c>
      <c r="AO74" s="319" t="str">
        <f>Top!$B$6</f>
        <v>第４７回関東中学校柔道大会</v>
      </c>
      <c r="AP74" s="319" t="s">
        <v>346</v>
      </c>
    </row>
    <row r="75" spans="1:42" ht="12" customHeight="1"/>
    <row r="76" spans="1:42" ht="15" customHeight="1">
      <c r="A76" s="1022" t="str">
        <f>⑦日付!$Q$6</f>
        <v>令和年月日</v>
      </c>
      <c r="B76" s="1022"/>
      <c r="C76" s="1022"/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1022"/>
      <c r="R76" s="1022"/>
    </row>
    <row r="77" spans="1:42" ht="12" customHeight="1"/>
    <row r="78" spans="1:42" ht="15" customHeight="1">
      <c r="A78" s="691" t="s">
        <v>347</v>
      </c>
      <c r="B78" s="691"/>
      <c r="C78" s="691"/>
      <c r="D78" s="691">
        <f>①基本情報!$B$9</f>
        <v>0</v>
      </c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U78" s="981" t="s">
        <v>348</v>
      </c>
      <c r="V78" s="981"/>
      <c r="W78" s="981"/>
      <c r="X78" s="981"/>
      <c r="Y78" s="691">
        <f>①基本情報!$U$12</f>
        <v>0</v>
      </c>
      <c r="Z78" s="691"/>
      <c r="AA78" s="691"/>
      <c r="AB78" s="691"/>
      <c r="AC78" s="691"/>
      <c r="AD78" s="691"/>
      <c r="AE78" s="691"/>
      <c r="AF78" s="691" t="s">
        <v>349</v>
      </c>
      <c r="AG78" s="691"/>
    </row>
    <row r="79" spans="1:42" ht="15" customHeight="1">
      <c r="A79" s="986" t="str">
        <f t="shared" ref="A79" si="1">$A$3</f>
        <v>第４７回関東中学校柔道大会申込書（男子個人戦）</v>
      </c>
      <c r="B79" s="986"/>
      <c r="C79" s="986"/>
      <c r="D79" s="986"/>
      <c r="E79" s="986"/>
      <c r="F79" s="986"/>
      <c r="G79" s="986"/>
      <c r="H79" s="986"/>
      <c r="I79" s="986"/>
      <c r="J79" s="986"/>
      <c r="K79" s="986"/>
      <c r="L79" s="986"/>
      <c r="M79" s="986"/>
      <c r="N79" s="986"/>
      <c r="O79" s="986"/>
      <c r="P79" s="986"/>
      <c r="Q79" s="986"/>
      <c r="R79" s="986"/>
      <c r="S79" s="986"/>
      <c r="T79" s="986"/>
      <c r="U79" s="986"/>
      <c r="V79" s="986"/>
      <c r="W79" s="986"/>
      <c r="X79" s="986"/>
      <c r="Y79" s="986"/>
      <c r="Z79" s="986"/>
      <c r="AA79" s="986"/>
      <c r="AB79" s="986"/>
      <c r="AC79" s="986"/>
      <c r="AD79" s="986"/>
      <c r="AE79" s="986"/>
      <c r="AF79" s="986"/>
      <c r="AG79" s="986"/>
      <c r="AH79" s="986"/>
      <c r="AI79" s="986"/>
      <c r="AJ79" s="370"/>
    </row>
    <row r="80" spans="1:42" ht="15" customHeight="1">
      <c r="A80" s="986"/>
      <c r="B80" s="986"/>
      <c r="C80" s="986"/>
      <c r="D80" s="986"/>
      <c r="E80" s="986"/>
      <c r="F80" s="986"/>
      <c r="G80" s="986"/>
      <c r="H80" s="986"/>
      <c r="I80" s="986"/>
      <c r="J80" s="986"/>
      <c r="K80" s="986"/>
      <c r="L80" s="986"/>
      <c r="M80" s="986"/>
      <c r="N80" s="986"/>
      <c r="O80" s="986"/>
      <c r="P80" s="986"/>
      <c r="Q80" s="986"/>
      <c r="R80" s="986"/>
      <c r="S80" s="986"/>
      <c r="T80" s="986"/>
      <c r="U80" s="986"/>
      <c r="V80" s="986"/>
      <c r="W80" s="986"/>
      <c r="X80" s="986"/>
      <c r="Y80" s="986"/>
      <c r="Z80" s="986"/>
      <c r="AA80" s="986"/>
      <c r="AB80" s="986"/>
      <c r="AC80" s="986"/>
      <c r="AD80" s="986"/>
      <c r="AE80" s="986"/>
      <c r="AF80" s="986"/>
      <c r="AG80" s="986"/>
      <c r="AH80" s="986"/>
      <c r="AI80" s="986"/>
    </row>
    <row r="81" spans="1:49" ht="18.75" customHeight="1">
      <c r="A81" s="685" t="s">
        <v>326</v>
      </c>
      <c r="B81" s="686"/>
      <c r="C81" s="687"/>
      <c r="D81" s="573" t="s">
        <v>327</v>
      </c>
      <c r="E81" s="573"/>
      <c r="F81" s="573"/>
      <c r="G81" s="573"/>
      <c r="H81" s="573"/>
      <c r="I81" s="573"/>
      <c r="J81" s="573"/>
      <c r="K81" s="573"/>
      <c r="L81" s="573"/>
      <c r="M81" s="573" t="s">
        <v>328</v>
      </c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685" t="s">
        <v>1</v>
      </c>
      <c r="AC81" s="686"/>
      <c r="AD81" s="686"/>
      <c r="AE81" s="686"/>
      <c r="AF81" s="686"/>
      <c r="AG81" s="686"/>
      <c r="AH81" s="686"/>
      <c r="AI81" s="687"/>
    </row>
    <row r="82" spans="1:49" ht="18.75" customHeight="1">
      <c r="A82" s="974">
        <f>①基本情報!$Y$8</f>
        <v>0</v>
      </c>
      <c r="B82" s="975"/>
      <c r="C82" s="976"/>
      <c r="D82" s="573">
        <f>①基本情報!$B$9</f>
        <v>0</v>
      </c>
      <c r="E82" s="573"/>
      <c r="F82" s="573"/>
      <c r="G82" s="573"/>
      <c r="H82" s="573"/>
      <c r="I82" s="573"/>
      <c r="J82" s="573"/>
      <c r="K82" s="573"/>
      <c r="L82" s="573"/>
      <c r="M82" s="356" t="s">
        <v>3</v>
      </c>
      <c r="N82" s="978">
        <f>①基本情報!$O$8</f>
        <v>0</v>
      </c>
      <c r="O82" s="978"/>
      <c r="P82" s="978"/>
      <c r="Q82" s="978"/>
      <c r="R82" s="978"/>
      <c r="S82" s="978"/>
      <c r="T82" s="978"/>
      <c r="U82" s="978"/>
      <c r="V82" s="978"/>
      <c r="W82" s="978"/>
      <c r="X82" s="978"/>
      <c r="Y82" s="978"/>
      <c r="Z82" s="978"/>
      <c r="AA82" s="979"/>
      <c r="AB82" s="974" t="s">
        <v>329</v>
      </c>
      <c r="AC82" s="975"/>
      <c r="AD82" s="975">
        <f>①基本情報!$AC$8</f>
        <v>0</v>
      </c>
      <c r="AE82" s="975"/>
      <c r="AF82" s="975"/>
      <c r="AG82" s="975"/>
      <c r="AH82" s="975"/>
      <c r="AI82" s="976"/>
    </row>
    <row r="83" spans="1:49" ht="18.75" customHeight="1">
      <c r="A83" s="690"/>
      <c r="B83" s="691"/>
      <c r="C83" s="977"/>
      <c r="D83" s="573"/>
      <c r="E83" s="573"/>
      <c r="F83" s="573"/>
      <c r="G83" s="573"/>
      <c r="H83" s="573"/>
      <c r="I83" s="573"/>
      <c r="J83" s="573"/>
      <c r="K83" s="573"/>
      <c r="L83" s="573"/>
      <c r="M83" s="980" t="str">
        <f>①基本情報!$Y$8&amp;①基本情報!$N$9</f>
        <v/>
      </c>
      <c r="N83" s="981"/>
      <c r="O83" s="981"/>
      <c r="P83" s="981"/>
      <c r="Q83" s="981"/>
      <c r="R83" s="981"/>
      <c r="S83" s="981"/>
      <c r="T83" s="981"/>
      <c r="U83" s="981"/>
      <c r="V83" s="981"/>
      <c r="W83" s="981"/>
      <c r="X83" s="981"/>
      <c r="Y83" s="981"/>
      <c r="Z83" s="981"/>
      <c r="AA83" s="982"/>
      <c r="AB83" s="983" t="s">
        <v>330</v>
      </c>
      <c r="AC83" s="984"/>
      <c r="AD83" s="984">
        <f>①基本情報!$AB$12</f>
        <v>0</v>
      </c>
      <c r="AE83" s="984"/>
      <c r="AF83" s="984"/>
      <c r="AG83" s="984"/>
      <c r="AH83" s="984"/>
      <c r="AI83" s="985"/>
    </row>
    <row r="84" spans="1:49" ht="18.75" customHeight="1">
      <c r="A84" s="685" t="s">
        <v>23</v>
      </c>
      <c r="B84" s="686"/>
      <c r="C84" s="686"/>
      <c r="D84" s="686"/>
      <c r="E84" s="686"/>
      <c r="F84" s="686"/>
      <c r="G84" s="686"/>
      <c r="H84" s="687"/>
      <c r="I84" s="573" t="s">
        <v>331</v>
      </c>
      <c r="J84" s="573"/>
      <c r="K84" s="573"/>
      <c r="L84" s="685" t="s">
        <v>332</v>
      </c>
      <c r="M84" s="686"/>
      <c r="N84" s="686"/>
      <c r="O84" s="686"/>
      <c r="P84" s="686"/>
      <c r="Q84" s="686"/>
      <c r="R84" s="686"/>
      <c r="S84" s="686"/>
      <c r="T84" s="686"/>
      <c r="U84" s="686"/>
      <c r="V84" s="685" t="s">
        <v>351</v>
      </c>
      <c r="W84" s="686"/>
      <c r="X84" s="686"/>
      <c r="Y84" s="687"/>
      <c r="Z84" s="685" t="s">
        <v>24</v>
      </c>
      <c r="AA84" s="686"/>
      <c r="AB84" s="686"/>
      <c r="AC84" s="686"/>
      <c r="AD84" s="686"/>
      <c r="AE84" s="686"/>
      <c r="AF84" s="687"/>
      <c r="AG84" s="573" t="s">
        <v>331</v>
      </c>
      <c r="AH84" s="573"/>
      <c r="AI84" s="573"/>
    </row>
    <row r="85" spans="1:49" ht="18.75" customHeight="1">
      <c r="A85" s="974" t="s">
        <v>333</v>
      </c>
      <c r="B85" s="975"/>
      <c r="C85" s="987" t="str">
        <f>①基本情報!$D$17&amp;" "&amp;①基本情報!$I$17</f>
        <v xml:space="preserve"> </v>
      </c>
      <c r="D85" s="987"/>
      <c r="E85" s="987"/>
      <c r="F85" s="987"/>
      <c r="G85" s="987"/>
      <c r="H85" s="988"/>
      <c r="I85" s="1000">
        <f>①基本情報!$N$18</f>
        <v>0</v>
      </c>
      <c r="J85" s="1000"/>
      <c r="K85" s="1000"/>
      <c r="L85" s="685" t="s">
        <v>334</v>
      </c>
      <c r="M85" s="686"/>
      <c r="N85" s="686">
        <f>①基本情報!$N$20</f>
        <v>0</v>
      </c>
      <c r="O85" s="686"/>
      <c r="P85" s="686"/>
      <c r="Q85" s="686"/>
      <c r="R85" s="686"/>
      <c r="S85" s="686"/>
      <c r="T85" s="686"/>
      <c r="U85" s="687"/>
      <c r="V85" s="974">
        <f>①基本情報!$D$29</f>
        <v>0</v>
      </c>
      <c r="W85" s="975"/>
      <c r="X85" s="975"/>
      <c r="Y85" s="976"/>
      <c r="Z85" s="974" t="s">
        <v>333</v>
      </c>
      <c r="AA85" s="975"/>
      <c r="AB85" s="987" t="str">
        <f>①基本情報!$D$26&amp;" "&amp;①基本情報!$I$26</f>
        <v xml:space="preserve"> </v>
      </c>
      <c r="AC85" s="987"/>
      <c r="AD85" s="987"/>
      <c r="AE85" s="987"/>
      <c r="AF85" s="988"/>
      <c r="AG85" s="1023">
        <f>①基本情報!$N$31</f>
        <v>0</v>
      </c>
      <c r="AH85" s="1023"/>
      <c r="AI85" s="1023"/>
      <c r="AM85" s="359"/>
      <c r="AN85" s="357"/>
      <c r="AO85" s="357"/>
      <c r="AP85" s="357"/>
      <c r="AQ85" s="357"/>
      <c r="AR85" s="357"/>
      <c r="AS85" s="357"/>
      <c r="AT85" s="357"/>
      <c r="AU85" s="357"/>
      <c r="AV85" s="357"/>
      <c r="AW85" s="367"/>
    </row>
    <row r="86" spans="1:49" ht="18.75" customHeight="1">
      <c r="A86" s="690" t="str">
        <f>①基本情報!$D$18&amp;" "&amp;①基本情報!$I$18</f>
        <v xml:space="preserve"> </v>
      </c>
      <c r="B86" s="691"/>
      <c r="C86" s="691"/>
      <c r="D86" s="691"/>
      <c r="E86" s="691"/>
      <c r="F86" s="691"/>
      <c r="G86" s="691"/>
      <c r="H86" s="977"/>
      <c r="I86" s="1000"/>
      <c r="J86" s="1000"/>
      <c r="K86" s="1000"/>
      <c r="L86" s="690" t="s">
        <v>335</v>
      </c>
      <c r="M86" s="691"/>
      <c r="N86" s="691"/>
      <c r="O86" s="691"/>
      <c r="P86" s="691">
        <f>①基本情報!$W$18</f>
        <v>0</v>
      </c>
      <c r="Q86" s="691"/>
      <c r="R86" s="691"/>
      <c r="S86" s="691"/>
      <c r="T86" s="691"/>
      <c r="U86" s="977"/>
      <c r="V86" s="690"/>
      <c r="W86" s="691"/>
      <c r="X86" s="691"/>
      <c r="Y86" s="977"/>
      <c r="Z86" s="690" t="str">
        <f>①基本情報!$D$27&amp;" "&amp;①基本情報!$I$27</f>
        <v xml:space="preserve"> </v>
      </c>
      <c r="AA86" s="691"/>
      <c r="AB86" s="691"/>
      <c r="AC86" s="691"/>
      <c r="AD86" s="691"/>
      <c r="AE86" s="691"/>
      <c r="AF86" s="977"/>
      <c r="AG86" s="1023"/>
      <c r="AH86" s="1023"/>
      <c r="AI86" s="1023"/>
      <c r="AM86" s="359"/>
      <c r="AN86" s="357"/>
      <c r="AO86" s="357"/>
      <c r="AP86" s="357"/>
      <c r="AQ86" s="357"/>
      <c r="AR86" s="357"/>
      <c r="AS86" s="357"/>
      <c r="AT86" s="357"/>
      <c r="AU86" s="357"/>
      <c r="AV86" s="357"/>
      <c r="AW86" s="367"/>
    </row>
    <row r="87" spans="1:49" ht="18.75" customHeight="1">
      <c r="A87" s="685" t="s">
        <v>352</v>
      </c>
      <c r="B87" s="686"/>
      <c r="C87" s="686"/>
      <c r="D87" s="686"/>
      <c r="E87" s="686"/>
      <c r="F87" s="686"/>
      <c r="G87" s="686"/>
      <c r="H87" s="687"/>
      <c r="I87" s="573" t="s">
        <v>331</v>
      </c>
      <c r="J87" s="573"/>
      <c r="K87" s="573"/>
      <c r="L87" s="685" t="s">
        <v>353</v>
      </c>
      <c r="M87" s="686"/>
      <c r="N87" s="686"/>
      <c r="O87" s="686"/>
      <c r="P87" s="686"/>
      <c r="Q87" s="686"/>
      <c r="R87" s="686"/>
      <c r="S87" s="686"/>
      <c r="T87" s="686"/>
      <c r="U87" s="687"/>
      <c r="V87" s="685" t="s">
        <v>354</v>
      </c>
      <c r="W87" s="686"/>
      <c r="X87" s="686"/>
      <c r="Y87" s="686"/>
      <c r="Z87" s="686"/>
      <c r="AA87" s="686"/>
      <c r="AB87" s="686"/>
      <c r="AC87" s="686"/>
      <c r="AD87" s="686"/>
      <c r="AE87" s="686"/>
      <c r="AF87" s="686"/>
      <c r="AG87" s="686"/>
      <c r="AH87" s="686"/>
      <c r="AI87" s="687"/>
      <c r="AM87" s="359"/>
      <c r="AN87" s="357"/>
      <c r="AO87" s="357"/>
      <c r="AP87" s="357"/>
      <c r="AQ87" s="357"/>
      <c r="AR87" s="357"/>
      <c r="AS87" s="357"/>
      <c r="AT87" s="357"/>
      <c r="AU87" s="357"/>
      <c r="AV87" s="357"/>
      <c r="AW87" s="367"/>
    </row>
    <row r="88" spans="1:49" ht="18.75" customHeight="1">
      <c r="A88" s="974" t="s">
        <v>333</v>
      </c>
      <c r="B88" s="975"/>
      <c r="C88" s="987" t="str">
        <f>①基本情報!$K$55&amp;" "&amp;①基本情報!$P$55</f>
        <v xml:space="preserve"> </v>
      </c>
      <c r="D88" s="987"/>
      <c r="E88" s="987"/>
      <c r="F88" s="987"/>
      <c r="G88" s="987"/>
      <c r="H88" s="988"/>
      <c r="I88" s="1023" t="str">
        <f>①基本情報!$Y$8&amp;CHAR(10)&amp;"委員長"</f>
        <v xml:space="preserve">
委員長</v>
      </c>
      <c r="J88" s="1023"/>
      <c r="K88" s="1023"/>
      <c r="L88" s="974">
        <f>①基本情報!$E$58</f>
        <v>0</v>
      </c>
      <c r="M88" s="975"/>
      <c r="N88" s="975"/>
      <c r="O88" s="975"/>
      <c r="P88" s="975"/>
      <c r="Q88" s="975"/>
      <c r="R88" s="975"/>
      <c r="S88" s="975"/>
      <c r="T88" s="975"/>
      <c r="U88" s="976"/>
      <c r="V88" s="1001" t="s">
        <v>334</v>
      </c>
      <c r="W88" s="1002"/>
      <c r="X88" s="975"/>
      <c r="Y88" s="975"/>
      <c r="Z88" s="975"/>
      <c r="AA88" s="975"/>
      <c r="AB88" s="975"/>
      <c r="AC88" s="975"/>
      <c r="AD88" s="975"/>
      <c r="AE88" s="975"/>
      <c r="AF88" s="975"/>
      <c r="AG88" s="975"/>
      <c r="AH88" s="975"/>
      <c r="AI88" s="976"/>
    </row>
    <row r="89" spans="1:49" ht="18.75" customHeight="1">
      <c r="A89" s="690" t="str">
        <f>①基本情報!$K$56&amp;" "&amp;①基本情報!$P$56</f>
        <v xml:space="preserve"> </v>
      </c>
      <c r="B89" s="691"/>
      <c r="C89" s="691"/>
      <c r="D89" s="691"/>
      <c r="E89" s="691"/>
      <c r="F89" s="691"/>
      <c r="G89" s="691"/>
      <c r="H89" s="977"/>
      <c r="I89" s="1023"/>
      <c r="J89" s="1023"/>
      <c r="K89" s="1023"/>
      <c r="L89" s="690"/>
      <c r="M89" s="691"/>
      <c r="N89" s="691"/>
      <c r="O89" s="691"/>
      <c r="P89" s="691"/>
      <c r="Q89" s="691"/>
      <c r="R89" s="691"/>
      <c r="S89" s="691"/>
      <c r="T89" s="691"/>
      <c r="U89" s="977"/>
      <c r="V89" s="690">
        <f>①基本情報!$T$58</f>
        <v>0</v>
      </c>
      <c r="W89" s="691"/>
      <c r="X89" s="691"/>
      <c r="Y89" s="691"/>
      <c r="Z89" s="691"/>
      <c r="AA89" s="691"/>
      <c r="AB89" s="691"/>
      <c r="AC89" s="691"/>
      <c r="AD89" s="691"/>
      <c r="AE89" s="691"/>
      <c r="AF89" s="691"/>
      <c r="AG89" s="691"/>
      <c r="AH89" s="691"/>
      <c r="AI89" s="977"/>
    </row>
    <row r="90" spans="1:49" ht="29.25" customHeight="1">
      <c r="A90" s="1024" t="s">
        <v>337</v>
      </c>
      <c r="B90" s="1024"/>
      <c r="C90" s="1025" t="s">
        <v>355</v>
      </c>
      <c r="D90" s="1025"/>
      <c r="E90" s="1025"/>
      <c r="F90" s="1025"/>
      <c r="G90" s="1025"/>
      <c r="H90" s="1025"/>
      <c r="I90" s="1025"/>
      <c r="J90" s="1025"/>
      <c r="K90" s="1025"/>
      <c r="L90" s="1025"/>
      <c r="M90" s="1025"/>
      <c r="N90" s="1025"/>
      <c r="O90" s="1025"/>
      <c r="P90" s="1025"/>
      <c r="Q90" s="1025"/>
      <c r="R90" s="1025"/>
      <c r="S90" s="1025"/>
      <c r="T90" s="1025"/>
      <c r="U90" s="1025"/>
      <c r="V90" s="1025"/>
      <c r="W90" s="1025"/>
      <c r="X90" s="1025"/>
      <c r="Y90" s="1025"/>
      <c r="Z90" s="1025"/>
      <c r="AA90" s="1025"/>
      <c r="AB90" s="1025"/>
      <c r="AC90" s="1025"/>
      <c r="AD90" s="1025"/>
      <c r="AE90" s="1025"/>
      <c r="AF90" s="1025"/>
      <c r="AG90" s="1025"/>
      <c r="AH90" s="1025"/>
      <c r="AI90" s="1025"/>
    </row>
    <row r="91" spans="1:49" ht="15" customHeight="1">
      <c r="A91" s="368"/>
      <c r="B91" s="368"/>
      <c r="C91" s="1026"/>
      <c r="D91" s="1026"/>
      <c r="E91" s="1026"/>
      <c r="F91" s="1026"/>
      <c r="G91" s="1026"/>
      <c r="H91" s="1026"/>
      <c r="I91" s="1026"/>
      <c r="J91" s="1026"/>
      <c r="K91" s="1026"/>
      <c r="L91" s="1026"/>
      <c r="M91" s="1026"/>
      <c r="N91" s="1026"/>
      <c r="O91" s="1026"/>
      <c r="P91" s="1026"/>
      <c r="Q91" s="1026"/>
      <c r="R91" s="1026"/>
      <c r="S91" s="1026"/>
      <c r="T91" s="1026"/>
      <c r="U91" s="1026"/>
      <c r="V91" s="1026"/>
      <c r="W91" s="1026"/>
      <c r="X91" s="1026"/>
      <c r="Y91" s="1026"/>
      <c r="Z91" s="1026"/>
      <c r="AA91" s="1026"/>
      <c r="AB91" s="1026"/>
      <c r="AC91" s="1026"/>
      <c r="AD91" s="1026"/>
      <c r="AE91" s="1026"/>
      <c r="AF91" s="1026"/>
      <c r="AG91" s="1026"/>
      <c r="AH91" s="1026"/>
      <c r="AI91" s="1026"/>
    </row>
    <row r="92" spans="1:49" ht="15" customHeight="1">
      <c r="A92" s="1022" t="s">
        <v>339</v>
      </c>
      <c r="B92" s="1022"/>
      <c r="C92" s="1022" t="s">
        <v>356</v>
      </c>
      <c r="D92" s="1022"/>
      <c r="E92" s="1022"/>
      <c r="F92" s="1022"/>
      <c r="G92" s="1022"/>
      <c r="H92" s="1022"/>
      <c r="I92" s="1022"/>
      <c r="J92" s="1022"/>
      <c r="K92" s="1022"/>
      <c r="L92" s="1022"/>
      <c r="M92" s="1022"/>
      <c r="N92" s="1022"/>
      <c r="O92" s="1022"/>
      <c r="P92" s="1022"/>
      <c r="Q92" s="1022"/>
      <c r="R92" s="1022"/>
      <c r="S92" s="1022"/>
      <c r="T92" s="1022"/>
      <c r="U92" s="1022"/>
      <c r="V92" s="1022"/>
      <c r="W92" s="1022"/>
      <c r="X92" s="1022"/>
      <c r="Y92" s="1022"/>
      <c r="Z92" s="1022"/>
      <c r="AA92" s="1022"/>
      <c r="AB92" s="1022"/>
      <c r="AC92" s="1022"/>
      <c r="AD92" s="1022"/>
      <c r="AE92" s="1022"/>
      <c r="AF92" s="1022"/>
      <c r="AG92" s="1022"/>
      <c r="AH92" s="1022"/>
      <c r="AI92" s="1022"/>
    </row>
    <row r="93" spans="1:49" ht="15" customHeight="1">
      <c r="A93" s="974" t="s">
        <v>91</v>
      </c>
      <c r="B93" s="976"/>
      <c r="C93" s="1000" t="s">
        <v>201</v>
      </c>
      <c r="D93" s="573"/>
      <c r="E93" s="573" t="s">
        <v>52</v>
      </c>
      <c r="F93" s="573"/>
      <c r="G93" s="573"/>
      <c r="H93" s="573"/>
      <c r="I93" s="573"/>
      <c r="J93" s="573"/>
      <c r="K93" s="573" t="s">
        <v>37</v>
      </c>
      <c r="L93" s="573"/>
      <c r="M93" s="573"/>
      <c r="N93" s="573"/>
      <c r="O93" s="573"/>
      <c r="P93" s="573"/>
      <c r="Q93" s="1030" t="s">
        <v>32</v>
      </c>
      <c r="R93" s="1030" t="s">
        <v>342</v>
      </c>
      <c r="S93" s="573" t="s">
        <v>34</v>
      </c>
      <c r="T93" s="573"/>
      <c r="U93" s="573"/>
      <c r="V93" s="573"/>
      <c r="W93" s="573" t="s">
        <v>35</v>
      </c>
      <c r="X93" s="573"/>
      <c r="Y93" s="573" t="s">
        <v>36</v>
      </c>
      <c r="Z93" s="573"/>
      <c r="AA93" s="1027" t="s">
        <v>357</v>
      </c>
      <c r="AB93" s="1027"/>
      <c r="AC93" s="1027"/>
      <c r="AD93" s="1027"/>
      <c r="AE93" s="1011" t="s">
        <v>358</v>
      </c>
      <c r="AF93" s="1028"/>
      <c r="AG93" s="1012"/>
      <c r="AH93" s="1000" t="s">
        <v>401</v>
      </c>
      <c r="AI93" s="573"/>
      <c r="AN93" s="319" t="s">
        <v>388</v>
      </c>
    </row>
    <row r="94" spans="1:49" ht="15" customHeight="1">
      <c r="A94" s="690"/>
      <c r="B94" s="977"/>
      <c r="C94" s="573"/>
      <c r="D94" s="573"/>
      <c r="E94" s="1031" t="s">
        <v>31</v>
      </c>
      <c r="F94" s="1032"/>
      <c r="G94" s="1033"/>
      <c r="H94" s="1032" t="s">
        <v>11</v>
      </c>
      <c r="I94" s="1032"/>
      <c r="J94" s="1034"/>
      <c r="K94" s="1031" t="s">
        <v>68</v>
      </c>
      <c r="L94" s="1032"/>
      <c r="M94" s="1032"/>
      <c r="N94" s="1035" t="s">
        <v>69</v>
      </c>
      <c r="O94" s="1032"/>
      <c r="P94" s="1034"/>
      <c r="Q94" s="1030"/>
      <c r="R94" s="1030"/>
      <c r="S94" s="573"/>
      <c r="T94" s="573"/>
      <c r="U94" s="573"/>
      <c r="V94" s="573"/>
      <c r="W94" s="573"/>
      <c r="X94" s="573"/>
      <c r="Y94" s="573"/>
      <c r="Z94" s="573"/>
      <c r="AA94" s="1027"/>
      <c r="AB94" s="1027"/>
      <c r="AC94" s="1027"/>
      <c r="AD94" s="1027"/>
      <c r="AE94" s="1013"/>
      <c r="AF94" s="1029"/>
      <c r="AG94" s="1014"/>
      <c r="AH94" s="573"/>
      <c r="AI94" s="573"/>
      <c r="AJ94" s="359"/>
    </row>
    <row r="95" spans="1:49" ht="33.75" customHeight="1">
      <c r="A95" s="573" t="str">
        <f>IF($AN95=0,"",VLOOKUP($AN95,②男入力!$B$10:$AX$33,40))</f>
        <v/>
      </c>
      <c r="B95" s="573"/>
      <c r="C95" s="573">
        <f>'⑤-2関東男選択'!$AE26</f>
        <v>0</v>
      </c>
      <c r="D95" s="573"/>
      <c r="E95" s="573" t="str">
        <f>IF($AN95=0,"",VLOOKUP($AN95,②男入力!$B$10:$AX$33,3))</f>
        <v/>
      </c>
      <c r="F95" s="573"/>
      <c r="G95" s="685"/>
      <c r="H95" s="1016" t="str">
        <f>IF($AN95=0,"",VLOOKUP($AN95,②男入力!$B$10:$AX$33,7))</f>
        <v/>
      </c>
      <c r="I95" s="686"/>
      <c r="J95" s="687"/>
      <c r="K95" s="573" t="str">
        <f>IF($AN95=0,"",VLOOKUP($AN95,②男入力!$B$10:$AX$33,11))</f>
        <v/>
      </c>
      <c r="L95" s="573"/>
      <c r="M95" s="1038"/>
      <c r="N95" s="687" t="str">
        <f>IF($AN95=0,"",VLOOKUP($AN95,②男入力!$B$10:$AX$33,15))</f>
        <v/>
      </c>
      <c r="O95" s="573"/>
      <c r="P95" s="573"/>
      <c r="Q95" s="325" t="str">
        <f>IF($AN95=0,"",VLOOKUP($AN95,②男入力!$B$10:$AX$33,19))</f>
        <v/>
      </c>
      <c r="R95" s="325" t="str">
        <f>IF($AN95=0,"",VLOOKUP($AN95,②男入力!$B$10:$AX$33,21))</f>
        <v/>
      </c>
      <c r="S95" s="1036" t="str">
        <f>IF($AN95=0,"",VLOOKUP($AN95,②男入力!$B$10:$AX$33,23))</f>
        <v/>
      </c>
      <c r="T95" s="1036"/>
      <c r="U95" s="1036"/>
      <c r="V95" s="1036"/>
      <c r="W95" s="573" t="str">
        <f>IF($AN95=0,"",VLOOKUP($AN95,②男入力!$B$10:$AX$33,34))</f>
        <v/>
      </c>
      <c r="X95" s="573"/>
      <c r="Y95" s="573" t="str">
        <f>IF($AN95=0,"",VLOOKUP($AN95,②男入力!$B$10:$AX$33,37))</f>
        <v/>
      </c>
      <c r="Z95" s="573"/>
      <c r="AA95" s="573" t="str">
        <f>IF($AN95=0,"",VLOOKUP($AN95,②男入力!$B$10:$BA$33,44)&amp;VLOOKUP($AN95,②男入力!$B$10:$BA$33,45))</f>
        <v/>
      </c>
      <c r="AB95" s="573"/>
      <c r="AC95" s="573"/>
      <c r="AD95" s="573"/>
      <c r="AE95" s="1037" t="str">
        <f>IF($AN95=0,"",VLOOKUP($AN95,②男入力!$B$10:$BA$33,46))</f>
        <v/>
      </c>
      <c r="AF95" s="1037"/>
      <c r="AG95" s="1037"/>
      <c r="AH95" s="1000" t="str">
        <f>IF($AN95=0,"",VLOOKUP($AN95,②男入力!$B$10:$BX$33,47))</f>
        <v/>
      </c>
      <c r="AI95" s="1000"/>
      <c r="AJ95" s="359"/>
      <c r="AN95" s="369">
        <f>'⑤-2関東男選択'!AD26</f>
        <v>0</v>
      </c>
    </row>
    <row r="96" spans="1:49" ht="33.75" customHeight="1">
      <c r="A96" s="573" t="str">
        <f>IF($AN96=0,"",VLOOKUP($AN96,②男入力!$B$10:$AX$33,40))</f>
        <v/>
      </c>
      <c r="B96" s="573"/>
      <c r="C96" s="573">
        <f>'⑤-2関東男選択'!$AE27</f>
        <v>0</v>
      </c>
      <c r="D96" s="573"/>
      <c r="E96" s="573" t="str">
        <f>IF($AN96=0,"",VLOOKUP($AN96,②男入力!$B$10:$AX$33,3))</f>
        <v/>
      </c>
      <c r="F96" s="573"/>
      <c r="G96" s="685"/>
      <c r="H96" s="1016" t="str">
        <f>IF($AN96=0,"",VLOOKUP($AN96,②男入力!$B$10:$AX$33,7))</f>
        <v/>
      </c>
      <c r="I96" s="686"/>
      <c r="J96" s="687"/>
      <c r="K96" s="573" t="str">
        <f>IF($AN96=0,"",VLOOKUP($AN96,②男入力!$B$10:$AX$33,11))</f>
        <v/>
      </c>
      <c r="L96" s="573"/>
      <c r="M96" s="1038"/>
      <c r="N96" s="687" t="str">
        <f>IF($AN96=0,"",VLOOKUP($AN96,②男入力!$B$10:$AX$33,15))</f>
        <v/>
      </c>
      <c r="O96" s="573"/>
      <c r="P96" s="573"/>
      <c r="Q96" s="325" t="str">
        <f>IF($AN96=0,"",VLOOKUP($AN96,②男入力!$B$10:$AX$33,19))</f>
        <v/>
      </c>
      <c r="R96" s="325" t="str">
        <f>IF($AN96=0,"",VLOOKUP($AN96,②男入力!$B$10:$AX$33,21))</f>
        <v/>
      </c>
      <c r="S96" s="1036" t="str">
        <f>IF($AN96=0,"",VLOOKUP($AN96,②男入力!$B$10:$AX$33,23))</f>
        <v/>
      </c>
      <c r="T96" s="1036"/>
      <c r="U96" s="1036"/>
      <c r="V96" s="1036"/>
      <c r="W96" s="573" t="str">
        <f>IF($AN96=0,"",VLOOKUP($AN96,②男入力!$B$10:$AX$33,34))</f>
        <v/>
      </c>
      <c r="X96" s="573"/>
      <c r="Y96" s="573" t="str">
        <f>IF($AN96=0,"",VLOOKUP($AN96,②男入力!$B$10:$AX$33,37))</f>
        <v/>
      </c>
      <c r="Z96" s="573"/>
      <c r="AA96" s="573" t="str">
        <f>IF($AN96=0,"",VLOOKUP($AN96,②男入力!$B$10:$BA$33,44)&amp;VLOOKUP($AN96,②男入力!$B$10:$BA$33,45))</f>
        <v/>
      </c>
      <c r="AB96" s="573"/>
      <c r="AC96" s="573"/>
      <c r="AD96" s="573"/>
      <c r="AE96" s="1037" t="str">
        <f>IF($AN96=0,"",VLOOKUP($AN96,②男入力!$B$10:$BA$33,46))</f>
        <v/>
      </c>
      <c r="AF96" s="1037"/>
      <c r="AG96" s="1037"/>
      <c r="AH96" s="1000" t="str">
        <f>IF($AN96=0,"",VLOOKUP($AN96,②男入力!$B$10:$BX$33,47))</f>
        <v/>
      </c>
      <c r="AI96" s="1000"/>
      <c r="AN96" s="369">
        <f>'⑤-2関東男選択'!AD27</f>
        <v>0</v>
      </c>
    </row>
    <row r="97" spans="1:42" ht="33.75" customHeight="1">
      <c r="A97" s="573" t="str">
        <f>IF($AN97=0,"",VLOOKUP($AN97,②男入力!$B$10:$AX$33,40))</f>
        <v/>
      </c>
      <c r="B97" s="573"/>
      <c r="C97" s="573">
        <f>'⑤-2関東男選択'!$AE28</f>
        <v>0</v>
      </c>
      <c r="D97" s="573"/>
      <c r="E97" s="573" t="str">
        <f>IF($AN97=0,"",VLOOKUP($AN97,②男入力!$B$10:$AX$33,3))</f>
        <v/>
      </c>
      <c r="F97" s="573"/>
      <c r="G97" s="685"/>
      <c r="H97" s="1016" t="str">
        <f>IF($AN97=0,"",VLOOKUP($AN97,②男入力!$B$10:$AX$33,7))</f>
        <v/>
      </c>
      <c r="I97" s="686"/>
      <c r="J97" s="687"/>
      <c r="K97" s="573" t="str">
        <f>IF($AN97=0,"",VLOOKUP($AN97,②男入力!$B$10:$AX$33,11))</f>
        <v/>
      </c>
      <c r="L97" s="573"/>
      <c r="M97" s="1038"/>
      <c r="N97" s="687" t="str">
        <f>IF($AN97=0,"",VLOOKUP($AN97,②男入力!$B$10:$AX$33,15))</f>
        <v/>
      </c>
      <c r="O97" s="573"/>
      <c r="P97" s="573"/>
      <c r="Q97" s="325" t="str">
        <f>IF($AN97=0,"",VLOOKUP($AN97,②男入力!$B$10:$AX$33,19))</f>
        <v/>
      </c>
      <c r="R97" s="325" t="str">
        <f>IF($AN97=0,"",VLOOKUP($AN97,②男入力!$B$10:$AX$33,21))</f>
        <v/>
      </c>
      <c r="S97" s="1036" t="str">
        <f>IF($AN97=0,"",VLOOKUP($AN97,②男入力!$B$10:$AX$33,23))</f>
        <v/>
      </c>
      <c r="T97" s="1036"/>
      <c r="U97" s="1036"/>
      <c r="V97" s="1036"/>
      <c r="W97" s="573" t="str">
        <f>IF($AN97=0,"",VLOOKUP($AN97,②男入力!$B$10:$AX$33,34))</f>
        <v/>
      </c>
      <c r="X97" s="573"/>
      <c r="Y97" s="573" t="str">
        <f>IF($AN97=0,"",VLOOKUP($AN97,②男入力!$B$10:$AX$33,37))</f>
        <v/>
      </c>
      <c r="Z97" s="573"/>
      <c r="AA97" s="573" t="str">
        <f>IF($AN97=0,"",VLOOKUP($AN97,②男入力!$B$10:$BA$33,44)&amp;VLOOKUP($AN97,②男入力!$B$10:$BA$33,45))</f>
        <v/>
      </c>
      <c r="AB97" s="573"/>
      <c r="AC97" s="573"/>
      <c r="AD97" s="573"/>
      <c r="AE97" s="1037" t="str">
        <f>IF($AN97=0,"",VLOOKUP($AN97,②男入力!$B$10:$BA$33,46))</f>
        <v/>
      </c>
      <c r="AF97" s="1037"/>
      <c r="AG97" s="1037"/>
      <c r="AH97" s="1000" t="str">
        <f>IF($AN97=0,"",VLOOKUP($AN97,②男入力!$B$10:$BX$33,47))</f>
        <v/>
      </c>
      <c r="AI97" s="1000"/>
      <c r="AN97" s="369">
        <f>'⑤-2関東男選択'!AD28</f>
        <v>0</v>
      </c>
    </row>
    <row r="98" spans="1:42" ht="33.75" customHeight="1">
      <c r="A98" s="573" t="str">
        <f>IF($AN98=0,"",VLOOKUP($AN98,②男入力!$B$10:$AX$33,40))</f>
        <v/>
      </c>
      <c r="B98" s="573"/>
      <c r="C98" s="573">
        <f>'⑤-2関東男選択'!$AE29</f>
        <v>0</v>
      </c>
      <c r="D98" s="573"/>
      <c r="E98" s="573" t="str">
        <f>IF($AN98=0,"",VLOOKUP($AN98,②男入力!$B$10:$AX$33,3))</f>
        <v/>
      </c>
      <c r="F98" s="573"/>
      <c r="G98" s="685"/>
      <c r="H98" s="1016" t="str">
        <f>IF($AN98=0,"",VLOOKUP($AN98,②男入力!$B$10:$AX$33,7))</f>
        <v/>
      </c>
      <c r="I98" s="686"/>
      <c r="J98" s="687"/>
      <c r="K98" s="573" t="str">
        <f>IF($AN98=0,"",VLOOKUP($AN98,②男入力!$B$10:$AX$33,11))</f>
        <v/>
      </c>
      <c r="L98" s="573"/>
      <c r="M98" s="1038"/>
      <c r="N98" s="687" t="str">
        <f>IF($AN98=0,"",VLOOKUP($AN98,②男入力!$B$10:$AX$33,15))</f>
        <v/>
      </c>
      <c r="O98" s="573"/>
      <c r="P98" s="573"/>
      <c r="Q98" s="325" t="str">
        <f>IF($AN98=0,"",VLOOKUP($AN98,②男入力!$B$10:$AX$33,19))</f>
        <v/>
      </c>
      <c r="R98" s="325" t="str">
        <f>IF($AN98=0,"",VLOOKUP($AN98,②男入力!$B$10:$AX$33,21))</f>
        <v/>
      </c>
      <c r="S98" s="1036" t="str">
        <f>IF($AN98=0,"",VLOOKUP($AN98,②男入力!$B$10:$AX$33,23))</f>
        <v/>
      </c>
      <c r="T98" s="1036"/>
      <c r="U98" s="1036"/>
      <c r="V98" s="1036"/>
      <c r="W98" s="573" t="str">
        <f>IF($AN98=0,"",VLOOKUP($AN98,②男入力!$B$10:$AX$33,34))</f>
        <v/>
      </c>
      <c r="X98" s="573"/>
      <c r="Y98" s="573" t="str">
        <f>IF($AN98=0,"",VLOOKUP($AN98,②男入力!$B$10:$AX$33,37))</f>
        <v/>
      </c>
      <c r="Z98" s="573"/>
      <c r="AA98" s="573" t="str">
        <f>IF($AN98=0,"",VLOOKUP($AN98,②男入力!$B$10:$BA$33,44)&amp;VLOOKUP($AN98,②男入力!$B$10:$BA$33,45))</f>
        <v/>
      </c>
      <c r="AB98" s="573"/>
      <c r="AC98" s="573"/>
      <c r="AD98" s="573"/>
      <c r="AE98" s="1037" t="str">
        <f>IF($AN98=0,"",VLOOKUP($AN98,②男入力!$B$10:$BA$33,46))</f>
        <v/>
      </c>
      <c r="AF98" s="1037"/>
      <c r="AG98" s="1037"/>
      <c r="AH98" s="1000" t="str">
        <f>IF($AN98=0,"",VLOOKUP($AN98,②男入力!$B$10:$BX$33,47))</f>
        <v/>
      </c>
      <c r="AI98" s="1000"/>
      <c r="AN98" s="369">
        <f>'⑤-2関東男選択'!AD29</f>
        <v>0</v>
      </c>
    </row>
    <row r="99" spans="1:42" ht="33.75" customHeight="1">
      <c r="A99" s="573" t="str">
        <f>IF($AN99=0,"",VLOOKUP($AN99,②男入力!$B$10:$AX$33,40))</f>
        <v/>
      </c>
      <c r="B99" s="573"/>
      <c r="C99" s="573">
        <f>'⑤-2関東男選択'!$AE30</f>
        <v>0</v>
      </c>
      <c r="D99" s="573"/>
      <c r="E99" s="573" t="str">
        <f>IF($AN99=0,"",VLOOKUP($AN99,②男入力!$B$10:$AX$33,3))</f>
        <v/>
      </c>
      <c r="F99" s="573"/>
      <c r="G99" s="685"/>
      <c r="H99" s="1016" t="str">
        <f>IF($AN99=0,"",VLOOKUP($AN99,②男入力!$B$10:$AX$33,7))</f>
        <v/>
      </c>
      <c r="I99" s="686"/>
      <c r="J99" s="687"/>
      <c r="K99" s="573" t="str">
        <f>IF($AN99=0,"",VLOOKUP($AN99,②男入力!$B$10:$AX$33,11))</f>
        <v/>
      </c>
      <c r="L99" s="573"/>
      <c r="M99" s="1038"/>
      <c r="N99" s="687" t="str">
        <f>IF($AN99=0,"",VLOOKUP($AN99,②男入力!$B$10:$AX$33,15))</f>
        <v/>
      </c>
      <c r="O99" s="573"/>
      <c r="P99" s="573"/>
      <c r="Q99" s="325" t="str">
        <f>IF($AN99=0,"",VLOOKUP($AN99,②男入力!$B$10:$AX$33,19))</f>
        <v/>
      </c>
      <c r="R99" s="325" t="str">
        <f>IF($AN99=0,"",VLOOKUP($AN99,②男入力!$B$10:$AX$33,21))</f>
        <v/>
      </c>
      <c r="S99" s="1036" t="str">
        <f>IF($AN99=0,"",VLOOKUP($AN99,②男入力!$B$10:$AX$33,23))</f>
        <v/>
      </c>
      <c r="T99" s="1036"/>
      <c r="U99" s="1036"/>
      <c r="V99" s="1036"/>
      <c r="W99" s="573" t="str">
        <f>IF($AN99=0,"",VLOOKUP($AN99,②男入力!$B$10:$AX$33,34))</f>
        <v/>
      </c>
      <c r="X99" s="573"/>
      <c r="Y99" s="573" t="str">
        <f>IF($AN99=0,"",VLOOKUP($AN99,②男入力!$B$10:$AX$33,37))</f>
        <v/>
      </c>
      <c r="Z99" s="573"/>
      <c r="AA99" s="573" t="str">
        <f>IF($AN99=0,"",VLOOKUP($AN99,②男入力!$B$10:$BA$33,44)&amp;VLOOKUP($AN99,②男入力!$B$10:$BA$33,45))</f>
        <v/>
      </c>
      <c r="AB99" s="573"/>
      <c r="AC99" s="573"/>
      <c r="AD99" s="573"/>
      <c r="AE99" s="1037" t="str">
        <f>IF($AN99=0,"",VLOOKUP($AN99,②男入力!$B$10:$BA$33,46))</f>
        <v/>
      </c>
      <c r="AF99" s="1037"/>
      <c r="AG99" s="1037"/>
      <c r="AH99" s="1000" t="str">
        <f>IF($AN99=0,"",VLOOKUP($AN99,②男入力!$B$10:$BX$33,47))</f>
        <v/>
      </c>
      <c r="AI99" s="1000"/>
      <c r="AN99" s="369">
        <f>'⑤-2関東男選択'!AD30</f>
        <v>0</v>
      </c>
    </row>
    <row r="100" spans="1:42" ht="33.75" customHeight="1">
      <c r="A100" s="573" t="str">
        <f>IF($AN100=0,"",VLOOKUP($AN100,②男入力!$B$10:$AX$33,40))</f>
        <v/>
      </c>
      <c r="B100" s="573"/>
      <c r="C100" s="573">
        <f>'⑤-2関東男選択'!$AE31</f>
        <v>0</v>
      </c>
      <c r="D100" s="573"/>
      <c r="E100" s="573" t="str">
        <f>IF($AN100=0,"",VLOOKUP($AN100,②男入力!$B$10:$AX$33,3))</f>
        <v/>
      </c>
      <c r="F100" s="573"/>
      <c r="G100" s="685"/>
      <c r="H100" s="1016" t="str">
        <f>IF($AN100=0,"",VLOOKUP($AN100,②男入力!$B$10:$AX$33,7))</f>
        <v/>
      </c>
      <c r="I100" s="686"/>
      <c r="J100" s="687"/>
      <c r="K100" s="573" t="str">
        <f>IF($AN100=0,"",VLOOKUP($AN100,②男入力!$B$10:$AX$33,11))</f>
        <v/>
      </c>
      <c r="L100" s="573"/>
      <c r="M100" s="1038"/>
      <c r="N100" s="687" t="str">
        <f>IF($AN100=0,"",VLOOKUP($AN100,②男入力!$B$10:$AX$33,15))</f>
        <v/>
      </c>
      <c r="O100" s="573"/>
      <c r="P100" s="573"/>
      <c r="Q100" s="325" t="str">
        <f>IF($AN100=0,"",VLOOKUP($AN100,②男入力!$B$10:$AX$33,19))</f>
        <v/>
      </c>
      <c r="R100" s="325" t="str">
        <f>IF($AN100=0,"",VLOOKUP($AN100,②男入力!$B$10:$AX$33,21))</f>
        <v/>
      </c>
      <c r="S100" s="1036" t="str">
        <f>IF($AN100=0,"",VLOOKUP($AN100,②男入力!$B$10:$AX$33,23))</f>
        <v/>
      </c>
      <c r="T100" s="1036"/>
      <c r="U100" s="1036"/>
      <c r="V100" s="1036"/>
      <c r="W100" s="573" t="str">
        <f>IF($AN100=0,"",VLOOKUP($AN100,②男入力!$B$10:$AX$33,34))</f>
        <v/>
      </c>
      <c r="X100" s="573"/>
      <c r="Y100" s="573" t="str">
        <f>IF($AN100=0,"",VLOOKUP($AN100,②男入力!$B$10:$AX$33,37))</f>
        <v/>
      </c>
      <c r="Z100" s="573"/>
      <c r="AA100" s="573" t="str">
        <f>IF($AN100=0,"",VLOOKUP($AN100,②男入力!$B$10:$BA$33,44)&amp;VLOOKUP($AN100,②男入力!$B$10:$BA$33,45))</f>
        <v/>
      </c>
      <c r="AB100" s="573"/>
      <c r="AC100" s="573"/>
      <c r="AD100" s="573"/>
      <c r="AE100" s="1037" t="str">
        <f>IF($AN100=0,"",VLOOKUP($AN100,②男入力!$B$10:$BA$33,46))</f>
        <v/>
      </c>
      <c r="AF100" s="1037"/>
      <c r="AG100" s="1037"/>
      <c r="AH100" s="1000" t="str">
        <f>IF($AN100=0,"",VLOOKUP($AN100,②男入力!$B$10:$BX$33,47))</f>
        <v/>
      </c>
      <c r="AI100" s="1000"/>
      <c r="AN100" s="369">
        <f>'⑤-2関東男選択'!AD31</f>
        <v>0</v>
      </c>
    </row>
    <row r="101" spans="1:42" ht="33.75" customHeight="1">
      <c r="A101" s="573" t="str">
        <f>IF($AN101=0,"",VLOOKUP($AN101,②男入力!$B$10:$AX$33,40))</f>
        <v/>
      </c>
      <c r="B101" s="573"/>
      <c r="C101" s="573">
        <f>'⑤-2関東男選択'!$AE32</f>
        <v>0</v>
      </c>
      <c r="D101" s="573"/>
      <c r="E101" s="573" t="str">
        <f>IF($AN101=0,"",VLOOKUP($AN101,②男入力!$B$10:$AX$33,3))</f>
        <v/>
      </c>
      <c r="F101" s="573"/>
      <c r="G101" s="685"/>
      <c r="H101" s="1016" t="str">
        <f>IF($AN101=0,"",VLOOKUP($AN101,②男入力!$B$10:$AX$33,7))</f>
        <v/>
      </c>
      <c r="I101" s="686"/>
      <c r="J101" s="687"/>
      <c r="K101" s="573" t="str">
        <f>IF($AN101=0,"",VLOOKUP($AN101,②男入力!$B$10:$AX$33,11))</f>
        <v/>
      </c>
      <c r="L101" s="573"/>
      <c r="M101" s="1038"/>
      <c r="N101" s="687" t="str">
        <f>IF($AN101=0,"",VLOOKUP($AN101,②男入力!$B$10:$AX$33,15))</f>
        <v/>
      </c>
      <c r="O101" s="573"/>
      <c r="P101" s="573"/>
      <c r="Q101" s="325" t="str">
        <f>IF($AN101=0,"",VLOOKUP($AN101,②男入力!$B$10:$AX$33,19))</f>
        <v/>
      </c>
      <c r="R101" s="325" t="str">
        <f>IF($AN101=0,"",VLOOKUP($AN101,②男入力!$B$10:$AX$33,21))</f>
        <v/>
      </c>
      <c r="S101" s="1036" t="str">
        <f>IF($AN101=0,"",VLOOKUP($AN101,②男入力!$B$10:$AX$33,23))</f>
        <v/>
      </c>
      <c r="T101" s="1036"/>
      <c r="U101" s="1036"/>
      <c r="V101" s="1036"/>
      <c r="W101" s="573" t="str">
        <f>IF($AN101=0,"",VLOOKUP($AN101,②男入力!$B$10:$AX$33,34))</f>
        <v/>
      </c>
      <c r="X101" s="573"/>
      <c r="Y101" s="573" t="str">
        <f>IF($AN101=0,"",VLOOKUP($AN101,②男入力!$B$10:$AX$33,37))</f>
        <v/>
      </c>
      <c r="Z101" s="573"/>
      <c r="AA101" s="573" t="str">
        <f>IF($AN101=0,"",VLOOKUP($AN101,②男入力!$B$10:$BA$33,44)&amp;VLOOKUP($AN101,②男入力!$B$10:$BA$33,45))</f>
        <v/>
      </c>
      <c r="AB101" s="573"/>
      <c r="AC101" s="573"/>
      <c r="AD101" s="573"/>
      <c r="AE101" s="1037" t="str">
        <f>IF($AN101=0,"",VLOOKUP($AN101,②男入力!$B$10:$BA$33,46))</f>
        <v/>
      </c>
      <c r="AF101" s="1037"/>
      <c r="AG101" s="1037"/>
      <c r="AH101" s="1000" t="str">
        <f>IF($AN101=0,"",VLOOKUP($AN101,②男入力!$B$10:$BX$33,47))</f>
        <v/>
      </c>
      <c r="AI101" s="1000"/>
      <c r="AN101" s="369">
        <f>'⑤-2関東男選択'!AD32</f>
        <v>0</v>
      </c>
    </row>
    <row r="102" spans="1:42" ht="33.75" customHeight="1">
      <c r="A102" s="573" t="str">
        <f>IF($AN102=0,"",VLOOKUP($AN102,②男入力!$B$10:$AX$33,40))</f>
        <v/>
      </c>
      <c r="B102" s="573"/>
      <c r="C102" s="573">
        <f>'⑤-2関東男選択'!$AE33</f>
        <v>0</v>
      </c>
      <c r="D102" s="573"/>
      <c r="E102" s="573" t="str">
        <f>IF($AN102=0,"",VLOOKUP($AN102,②男入力!$B$10:$AX$33,3))</f>
        <v/>
      </c>
      <c r="F102" s="573"/>
      <c r="G102" s="685"/>
      <c r="H102" s="1016" t="str">
        <f>IF($AN102=0,"",VLOOKUP($AN102,②男入力!$B$10:$AX$33,7))</f>
        <v/>
      </c>
      <c r="I102" s="686"/>
      <c r="J102" s="687"/>
      <c r="K102" s="573" t="str">
        <f>IF($AN102=0,"",VLOOKUP($AN102,②男入力!$B$10:$AX$33,11))</f>
        <v/>
      </c>
      <c r="L102" s="573"/>
      <c r="M102" s="1038"/>
      <c r="N102" s="687" t="str">
        <f>IF($AN102=0,"",VLOOKUP($AN102,②男入力!$B$10:$AX$33,15))</f>
        <v/>
      </c>
      <c r="O102" s="573"/>
      <c r="P102" s="573"/>
      <c r="Q102" s="325" t="str">
        <f>IF($AN102=0,"",VLOOKUP($AN102,②男入力!$B$10:$AX$33,19))</f>
        <v/>
      </c>
      <c r="R102" s="325" t="str">
        <f>IF($AN102=0,"",VLOOKUP($AN102,②男入力!$B$10:$AX$33,21))</f>
        <v/>
      </c>
      <c r="S102" s="1036" t="str">
        <f>IF($AN102=0,"",VLOOKUP($AN102,②男入力!$B$10:$AX$33,23))</f>
        <v/>
      </c>
      <c r="T102" s="1036"/>
      <c r="U102" s="1036"/>
      <c r="V102" s="1036"/>
      <c r="W102" s="573" t="str">
        <f>IF($AN102=0,"",VLOOKUP($AN102,②男入力!$B$10:$AX$33,34))</f>
        <v/>
      </c>
      <c r="X102" s="573"/>
      <c r="Y102" s="573" t="str">
        <f>IF($AN102=0,"",VLOOKUP($AN102,②男入力!$B$10:$AX$33,37))</f>
        <v/>
      </c>
      <c r="Z102" s="573"/>
      <c r="AA102" s="573" t="str">
        <f>IF($AN102=0,"",VLOOKUP($AN102,②男入力!$B$10:$BA$33,44)&amp;VLOOKUP($AN102,②男入力!$B$10:$BA$33,45))</f>
        <v/>
      </c>
      <c r="AB102" s="573"/>
      <c r="AC102" s="573"/>
      <c r="AD102" s="573"/>
      <c r="AE102" s="1037" t="str">
        <f>IF($AN102=0,"",VLOOKUP($AN102,②男入力!$B$10:$BA$33,46))</f>
        <v/>
      </c>
      <c r="AF102" s="1037"/>
      <c r="AG102" s="1037"/>
      <c r="AH102" s="1000" t="str">
        <f>IF($AN102=0,"",VLOOKUP($AN102,②男入力!$B$10:$BX$33,47))</f>
        <v/>
      </c>
      <c r="AI102" s="1000"/>
      <c r="AN102" s="369">
        <f>'⑤-2関東男選択'!AD33</f>
        <v>0</v>
      </c>
    </row>
    <row r="103" spans="1:42" ht="30" customHeight="1">
      <c r="A103" s="1025" t="s">
        <v>359</v>
      </c>
      <c r="B103" s="1025"/>
      <c r="C103" s="1025" t="s">
        <v>360</v>
      </c>
      <c r="D103" s="1025"/>
      <c r="E103" s="1025"/>
      <c r="F103" s="1025"/>
      <c r="G103" s="1025"/>
      <c r="H103" s="1025"/>
      <c r="I103" s="1025"/>
      <c r="J103" s="1025"/>
      <c r="K103" s="1025"/>
      <c r="L103" s="1025"/>
      <c r="M103" s="1025"/>
      <c r="N103" s="1025"/>
      <c r="O103" s="1025"/>
      <c r="P103" s="1025"/>
      <c r="Q103" s="1025"/>
      <c r="R103" s="1025"/>
      <c r="S103" s="1025"/>
      <c r="T103" s="1025"/>
      <c r="U103" s="1025"/>
      <c r="V103" s="1025"/>
      <c r="W103" s="1025"/>
      <c r="X103" s="1025"/>
      <c r="Y103" s="1025"/>
      <c r="Z103" s="1025"/>
      <c r="AA103" s="1025"/>
      <c r="AB103" s="1025"/>
      <c r="AC103" s="1025"/>
      <c r="AD103" s="1025"/>
      <c r="AE103" s="1025"/>
      <c r="AF103" s="1025"/>
      <c r="AG103" s="1025"/>
      <c r="AH103" s="1025"/>
      <c r="AI103" s="1025"/>
    </row>
    <row r="104" spans="1:42" ht="15" customHeight="1">
      <c r="A104" s="997" t="s">
        <v>361</v>
      </c>
      <c r="B104" s="997"/>
      <c r="C104" s="997" t="s">
        <v>362</v>
      </c>
      <c r="D104" s="997"/>
      <c r="E104" s="997"/>
      <c r="F104" s="997"/>
      <c r="G104" s="997"/>
      <c r="H104" s="997"/>
      <c r="I104" s="997"/>
      <c r="J104" s="997"/>
      <c r="K104" s="997"/>
      <c r="L104" s="997"/>
      <c r="M104" s="997"/>
      <c r="N104" s="997"/>
      <c r="O104" s="997"/>
      <c r="P104" s="997"/>
      <c r="Q104" s="997"/>
      <c r="R104" s="997"/>
      <c r="S104" s="997"/>
      <c r="T104" s="997"/>
      <c r="U104" s="997"/>
      <c r="V104" s="997"/>
      <c r="W104" s="997"/>
      <c r="X104" s="997"/>
      <c r="Y104" s="997"/>
      <c r="Z104" s="997"/>
      <c r="AA104" s="997"/>
      <c r="AB104" s="997"/>
      <c r="AC104" s="997"/>
      <c r="AD104" s="997"/>
      <c r="AE104" s="997"/>
      <c r="AF104" s="997"/>
      <c r="AG104" s="997"/>
      <c r="AH104" s="997"/>
      <c r="AI104" s="997"/>
    </row>
    <row r="105" spans="1:42" ht="30" customHeight="1">
      <c r="A105" s="365" t="s">
        <v>113</v>
      </c>
      <c r="B105" s="366"/>
      <c r="C105" s="998" t="s">
        <v>316</v>
      </c>
      <c r="D105" s="998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  <c r="O105" s="998"/>
      <c r="P105" s="998"/>
      <c r="Q105" s="998"/>
      <c r="R105" s="998"/>
      <c r="S105" s="998"/>
      <c r="T105" s="998"/>
      <c r="U105" s="998"/>
      <c r="V105" s="998"/>
      <c r="W105" s="998"/>
      <c r="X105" s="998"/>
      <c r="Y105" s="998"/>
      <c r="Z105" s="998"/>
      <c r="AA105" s="998"/>
      <c r="AB105" s="998"/>
      <c r="AC105" s="998"/>
      <c r="AD105" s="998"/>
      <c r="AE105" s="998"/>
      <c r="AF105" s="998"/>
      <c r="AG105" s="998"/>
      <c r="AH105" s="998"/>
      <c r="AI105" s="998"/>
    </row>
    <row r="106" spans="1:42" ht="15" customHeight="1">
      <c r="C106" s="1022" t="s">
        <v>317</v>
      </c>
      <c r="D106" s="1022"/>
      <c r="E106" s="1022"/>
      <c r="F106" s="1022"/>
      <c r="G106" s="1022"/>
      <c r="H106" s="1022"/>
      <c r="J106" s="424">
        <f>①基本情報!$K$66</f>
        <v>0</v>
      </c>
      <c r="L106" s="1022" t="s">
        <v>318</v>
      </c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2"/>
      <c r="AD106" s="1022"/>
      <c r="AE106" s="1022"/>
      <c r="AF106" s="1022"/>
      <c r="AG106" s="1022"/>
    </row>
    <row r="107" spans="1:42" ht="9.6" customHeight="1"/>
    <row r="108" spans="1:42" ht="15" customHeight="1">
      <c r="J108" s="424">
        <f>①基本情報!$K$68</f>
        <v>0</v>
      </c>
      <c r="L108" s="1022" t="s">
        <v>319</v>
      </c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1022"/>
      <c r="AD108" s="1022"/>
      <c r="AE108" s="1022"/>
      <c r="AF108" s="1022"/>
      <c r="AG108" s="1022"/>
    </row>
    <row r="109" spans="1:42" ht="9.6" customHeight="1"/>
    <row r="110" spans="1:42" ht="15" customHeight="1">
      <c r="C110" s="1022" t="s">
        <v>344</v>
      </c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2"/>
      <c r="AD110" s="1022"/>
      <c r="AE110" s="1022"/>
      <c r="AF110" s="1022"/>
      <c r="AG110" s="1022"/>
      <c r="AH110" s="1022"/>
      <c r="AI110" s="1022"/>
    </row>
    <row r="111" spans="1:42" ht="9.6" customHeight="1"/>
    <row r="112" spans="1:42" ht="15" customHeight="1">
      <c r="A112" s="1022" t="str">
        <f>AN112&amp;AO112&amp;AP112</f>
        <v>上記の生徒が第４７回関東中学校柔道大会に参加することを承認します。</v>
      </c>
      <c r="B112" s="1022"/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2"/>
      <c r="AC112" s="1022"/>
      <c r="AD112" s="1022"/>
      <c r="AE112" s="1022"/>
      <c r="AF112" s="1022"/>
      <c r="AG112" s="1022"/>
      <c r="AH112" s="1022"/>
      <c r="AI112" s="1022"/>
      <c r="AN112" s="319" t="s">
        <v>345</v>
      </c>
      <c r="AO112" s="319" t="str">
        <f>Top!$B$6</f>
        <v>第４７回関東中学校柔道大会</v>
      </c>
      <c r="AP112" s="319" t="s">
        <v>346</v>
      </c>
    </row>
    <row r="113" spans="1:33" ht="12" customHeight="1"/>
    <row r="114" spans="1:33" ht="15" customHeight="1">
      <c r="A114" s="1022" t="str">
        <f>⑦日付!$Q$6</f>
        <v>令和年月日</v>
      </c>
      <c r="B114" s="1022"/>
      <c r="C114" s="1022"/>
      <c r="D114" s="1022"/>
      <c r="E114" s="1022"/>
      <c r="F114" s="1022"/>
      <c r="G114" s="1022"/>
      <c r="H114" s="1022"/>
      <c r="I114" s="1022"/>
      <c r="J114" s="1022"/>
      <c r="K114" s="1022"/>
      <c r="L114" s="1022"/>
      <c r="M114" s="1022"/>
      <c r="N114" s="1022"/>
      <c r="O114" s="1022"/>
      <c r="P114" s="1022"/>
      <c r="Q114" s="1022"/>
      <c r="R114" s="1022"/>
    </row>
    <row r="115" spans="1:33" ht="12" customHeight="1"/>
    <row r="116" spans="1:33" ht="15" customHeight="1">
      <c r="A116" s="691" t="s">
        <v>347</v>
      </c>
      <c r="B116" s="691"/>
      <c r="C116" s="691"/>
      <c r="D116" s="691">
        <f>①基本情報!$B$9</f>
        <v>0</v>
      </c>
      <c r="E116" s="691"/>
      <c r="F116" s="691"/>
      <c r="G116" s="691"/>
      <c r="H116" s="691"/>
      <c r="I116" s="691"/>
      <c r="J116" s="691"/>
      <c r="K116" s="691"/>
      <c r="L116" s="691"/>
      <c r="M116" s="691"/>
      <c r="N116" s="691"/>
      <c r="O116" s="691"/>
      <c r="P116" s="691"/>
      <c r="Q116" s="691"/>
      <c r="R116" s="691"/>
      <c r="U116" s="981" t="s">
        <v>348</v>
      </c>
      <c r="V116" s="981"/>
      <c r="W116" s="981"/>
      <c r="X116" s="981"/>
      <c r="Y116" s="691">
        <f>①基本情報!$U$12</f>
        <v>0</v>
      </c>
      <c r="Z116" s="691"/>
      <c r="AA116" s="691"/>
      <c r="AB116" s="691"/>
      <c r="AC116" s="691"/>
      <c r="AD116" s="691"/>
      <c r="AE116" s="691"/>
      <c r="AF116" s="691" t="s">
        <v>349</v>
      </c>
      <c r="AG116" s="691"/>
    </row>
    <row r="117" spans="1:33" ht="15" customHeight="1"/>
    <row r="118" spans="1:33" ht="15" customHeight="1"/>
    <row r="119" spans="1:33" ht="15" customHeight="1"/>
    <row r="120" spans="1:33" ht="15" customHeight="1"/>
    <row r="121" spans="1:33" ht="15" customHeight="1"/>
    <row r="122" spans="1:33" ht="15" customHeight="1"/>
    <row r="123" spans="1:33" ht="15" customHeight="1"/>
    <row r="124" spans="1:33" ht="15" customHeight="1"/>
    <row r="125" spans="1:33" ht="15" customHeight="1"/>
    <row r="126" spans="1:33" ht="15" customHeight="1"/>
    <row r="127" spans="1:33" ht="15" customHeight="1"/>
    <row r="128" spans="1:33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</sheetData>
  <sheetProtection sheet="1" objects="1" scenarios="1"/>
  <mergeCells count="529">
    <mergeCell ref="L108:AG108"/>
    <mergeCell ref="C110:AI110"/>
    <mergeCell ref="A112:AI112"/>
    <mergeCell ref="A114:R114"/>
    <mergeCell ref="A116:C116"/>
    <mergeCell ref="D116:R116"/>
    <mergeCell ref="U116:X116"/>
    <mergeCell ref="Y116:AE116"/>
    <mergeCell ref="AF116:AG116"/>
    <mergeCell ref="A103:B103"/>
    <mergeCell ref="C103:AI103"/>
    <mergeCell ref="A104:B104"/>
    <mergeCell ref="C104:AI104"/>
    <mergeCell ref="C105:AI105"/>
    <mergeCell ref="C106:H106"/>
    <mergeCell ref="L106:AG106"/>
    <mergeCell ref="S102:V102"/>
    <mergeCell ref="W102:X102"/>
    <mergeCell ref="Y102:Z102"/>
    <mergeCell ref="AA102:AD102"/>
    <mergeCell ref="AE102:AG102"/>
    <mergeCell ref="AH102:AI102"/>
    <mergeCell ref="A102:B102"/>
    <mergeCell ref="C102:D102"/>
    <mergeCell ref="E102:G102"/>
    <mergeCell ref="H102:J102"/>
    <mergeCell ref="K102:M102"/>
    <mergeCell ref="N102:P102"/>
    <mergeCell ref="S101:V101"/>
    <mergeCell ref="W101:X101"/>
    <mergeCell ref="Y101:Z101"/>
    <mergeCell ref="AA101:AD101"/>
    <mergeCell ref="AE101:AG101"/>
    <mergeCell ref="AH101:AI101"/>
    <mergeCell ref="A101:B101"/>
    <mergeCell ref="C101:D101"/>
    <mergeCell ref="E101:G101"/>
    <mergeCell ref="H101:J101"/>
    <mergeCell ref="K101:M101"/>
    <mergeCell ref="N101:P101"/>
    <mergeCell ref="S100:V100"/>
    <mergeCell ref="W100:X100"/>
    <mergeCell ref="Y100:Z100"/>
    <mergeCell ref="AA100:AD100"/>
    <mergeCell ref="AE100:AG100"/>
    <mergeCell ref="AH100:AI100"/>
    <mergeCell ref="A100:B100"/>
    <mergeCell ref="C100:D100"/>
    <mergeCell ref="E100:G100"/>
    <mergeCell ref="H100:J100"/>
    <mergeCell ref="K100:M100"/>
    <mergeCell ref="N100:P100"/>
    <mergeCell ref="S99:V99"/>
    <mergeCell ref="W99:X99"/>
    <mergeCell ref="Y99:Z99"/>
    <mergeCell ref="AA99:AD99"/>
    <mergeCell ref="AE99:AG99"/>
    <mergeCell ref="AH99:AI99"/>
    <mergeCell ref="A99:B99"/>
    <mergeCell ref="C99:D99"/>
    <mergeCell ref="E99:G99"/>
    <mergeCell ref="H99:J99"/>
    <mergeCell ref="K99:M99"/>
    <mergeCell ref="N99:P99"/>
    <mergeCell ref="S98:V98"/>
    <mergeCell ref="W98:X98"/>
    <mergeCell ref="Y98:Z98"/>
    <mergeCell ref="AA98:AD98"/>
    <mergeCell ref="AE98:AG98"/>
    <mergeCell ref="AH98:AI98"/>
    <mergeCell ref="A98:B98"/>
    <mergeCell ref="C98:D98"/>
    <mergeCell ref="E98:G98"/>
    <mergeCell ref="H98:J98"/>
    <mergeCell ref="K98:M98"/>
    <mergeCell ref="N98:P98"/>
    <mergeCell ref="S97:V97"/>
    <mergeCell ref="W97:X97"/>
    <mergeCell ref="Y97:Z97"/>
    <mergeCell ref="AA97:AD97"/>
    <mergeCell ref="AE97:AG97"/>
    <mergeCell ref="AH97:AI97"/>
    <mergeCell ref="A97:B97"/>
    <mergeCell ref="C97:D97"/>
    <mergeCell ref="E97:G97"/>
    <mergeCell ref="H97:J97"/>
    <mergeCell ref="K97:M97"/>
    <mergeCell ref="N97:P97"/>
    <mergeCell ref="S96:V96"/>
    <mergeCell ref="W96:X96"/>
    <mergeCell ref="Y96:Z96"/>
    <mergeCell ref="AA96:AD96"/>
    <mergeCell ref="AE96:AG96"/>
    <mergeCell ref="AH96:AI96"/>
    <mergeCell ref="A96:B96"/>
    <mergeCell ref="C96:D96"/>
    <mergeCell ref="E96:G96"/>
    <mergeCell ref="H96:J96"/>
    <mergeCell ref="K96:M96"/>
    <mergeCell ref="N96:P96"/>
    <mergeCell ref="S95:V95"/>
    <mergeCell ref="W95:X95"/>
    <mergeCell ref="Y95:Z95"/>
    <mergeCell ref="AA95:AD95"/>
    <mergeCell ref="AE95:AG95"/>
    <mergeCell ref="AH95:AI95"/>
    <mergeCell ref="A95:B95"/>
    <mergeCell ref="C95:D95"/>
    <mergeCell ref="E95:G95"/>
    <mergeCell ref="H95:J95"/>
    <mergeCell ref="K95:M95"/>
    <mergeCell ref="N95:P95"/>
    <mergeCell ref="S93:V94"/>
    <mergeCell ref="W93:X94"/>
    <mergeCell ref="Y93:Z94"/>
    <mergeCell ref="AA93:AD94"/>
    <mergeCell ref="AE93:AG94"/>
    <mergeCell ref="AH93:AI94"/>
    <mergeCell ref="A93:B94"/>
    <mergeCell ref="C93:D94"/>
    <mergeCell ref="E93:J93"/>
    <mergeCell ref="K93:P93"/>
    <mergeCell ref="Q93:Q94"/>
    <mergeCell ref="R93:R94"/>
    <mergeCell ref="E94:G94"/>
    <mergeCell ref="H94:J94"/>
    <mergeCell ref="K94:M94"/>
    <mergeCell ref="N94:P94"/>
    <mergeCell ref="A89:H89"/>
    <mergeCell ref="V89:AI89"/>
    <mergeCell ref="A90:B90"/>
    <mergeCell ref="C90:AI91"/>
    <mergeCell ref="A92:B92"/>
    <mergeCell ref="C92:AI92"/>
    <mergeCell ref="A87:H87"/>
    <mergeCell ref="I87:K87"/>
    <mergeCell ref="L87:U87"/>
    <mergeCell ref="V87:AI87"/>
    <mergeCell ref="A88:B88"/>
    <mergeCell ref="C88:H88"/>
    <mergeCell ref="I88:K89"/>
    <mergeCell ref="L88:U89"/>
    <mergeCell ref="V88:W88"/>
    <mergeCell ref="X88:AI88"/>
    <mergeCell ref="A84:H84"/>
    <mergeCell ref="I84:K84"/>
    <mergeCell ref="L84:U84"/>
    <mergeCell ref="V84:Y84"/>
    <mergeCell ref="Z84:AF84"/>
    <mergeCell ref="AG84:AI84"/>
    <mergeCell ref="Z85:AA85"/>
    <mergeCell ref="AB85:AF85"/>
    <mergeCell ref="AG85:AI86"/>
    <mergeCell ref="A86:H86"/>
    <mergeCell ref="L86:O86"/>
    <mergeCell ref="P86:U86"/>
    <mergeCell ref="Z86:AF86"/>
    <mergeCell ref="A85:B85"/>
    <mergeCell ref="C85:H85"/>
    <mergeCell ref="I85:K86"/>
    <mergeCell ref="L85:M85"/>
    <mergeCell ref="N85:U85"/>
    <mergeCell ref="V85:Y86"/>
    <mergeCell ref="A79:AI80"/>
    <mergeCell ref="A81:C81"/>
    <mergeCell ref="D81:L81"/>
    <mergeCell ref="M81:AA81"/>
    <mergeCell ref="AB81:AI81"/>
    <mergeCell ref="A82:C83"/>
    <mergeCell ref="D82:L83"/>
    <mergeCell ref="N82:AA82"/>
    <mergeCell ref="AB82:AC82"/>
    <mergeCell ref="AD82:AI82"/>
    <mergeCell ref="M83:AA83"/>
    <mergeCell ref="AB83:AC83"/>
    <mergeCell ref="AD83:AI83"/>
    <mergeCell ref="L70:AG70"/>
    <mergeCell ref="C72:AI72"/>
    <mergeCell ref="A74:AI74"/>
    <mergeCell ref="A76:R76"/>
    <mergeCell ref="A78:C78"/>
    <mergeCell ref="D78:R78"/>
    <mergeCell ref="U78:X78"/>
    <mergeCell ref="Y78:AE78"/>
    <mergeCell ref="AF78:AG78"/>
    <mergeCell ref="A65:B65"/>
    <mergeCell ref="C65:AI65"/>
    <mergeCell ref="A66:B66"/>
    <mergeCell ref="C66:AI66"/>
    <mergeCell ref="C67:AI67"/>
    <mergeCell ref="C68:H68"/>
    <mergeCell ref="L68:AG68"/>
    <mergeCell ref="S64:V64"/>
    <mergeCell ref="W64:X64"/>
    <mergeCell ref="Y64:Z64"/>
    <mergeCell ref="AA64:AD64"/>
    <mergeCell ref="AE64:AG64"/>
    <mergeCell ref="AH64:AI64"/>
    <mergeCell ref="A64:B64"/>
    <mergeCell ref="C64:D64"/>
    <mergeCell ref="E64:G64"/>
    <mergeCell ref="H64:J64"/>
    <mergeCell ref="K64:M64"/>
    <mergeCell ref="N64:P64"/>
    <mergeCell ref="S63:V63"/>
    <mergeCell ref="W63:X63"/>
    <mergeCell ref="Y63:Z63"/>
    <mergeCell ref="AA63:AD63"/>
    <mergeCell ref="AE63:AG63"/>
    <mergeCell ref="AH63:AI63"/>
    <mergeCell ref="A63:B63"/>
    <mergeCell ref="C63:D63"/>
    <mergeCell ref="E63:G63"/>
    <mergeCell ref="H63:J63"/>
    <mergeCell ref="K63:M63"/>
    <mergeCell ref="N63:P63"/>
    <mergeCell ref="S62:V62"/>
    <mergeCell ref="W62:X62"/>
    <mergeCell ref="Y62:Z62"/>
    <mergeCell ref="AA62:AD62"/>
    <mergeCell ref="AE62:AG62"/>
    <mergeCell ref="AH62:AI62"/>
    <mergeCell ref="A62:B62"/>
    <mergeCell ref="C62:D62"/>
    <mergeCell ref="E62:G62"/>
    <mergeCell ref="H62:J62"/>
    <mergeCell ref="K62:M62"/>
    <mergeCell ref="N62:P62"/>
    <mergeCell ref="S61:V61"/>
    <mergeCell ref="W61:X61"/>
    <mergeCell ref="Y61:Z61"/>
    <mergeCell ref="AA61:AD61"/>
    <mergeCell ref="AE61:AG61"/>
    <mergeCell ref="AH61:AI61"/>
    <mergeCell ref="A61:B61"/>
    <mergeCell ref="C61:D61"/>
    <mergeCell ref="E61:G61"/>
    <mergeCell ref="H61:J61"/>
    <mergeCell ref="K61:M61"/>
    <mergeCell ref="N61:P61"/>
    <mergeCell ref="S60:V60"/>
    <mergeCell ref="W60:X60"/>
    <mergeCell ref="Y60:Z60"/>
    <mergeCell ref="AA60:AD60"/>
    <mergeCell ref="AE60:AG60"/>
    <mergeCell ref="AH60:AI60"/>
    <mergeCell ref="A60:B60"/>
    <mergeCell ref="C60:D60"/>
    <mergeCell ref="E60:G60"/>
    <mergeCell ref="H60:J60"/>
    <mergeCell ref="K60:M60"/>
    <mergeCell ref="N60:P60"/>
    <mergeCell ref="S59:V59"/>
    <mergeCell ref="W59:X59"/>
    <mergeCell ref="Y59:Z59"/>
    <mergeCell ref="AA59:AD59"/>
    <mergeCell ref="AE59:AG59"/>
    <mergeCell ref="AH59:AI59"/>
    <mergeCell ref="A59:B59"/>
    <mergeCell ref="C59:D59"/>
    <mergeCell ref="E59:G59"/>
    <mergeCell ref="H59:J59"/>
    <mergeCell ref="K59:M59"/>
    <mergeCell ref="N59:P59"/>
    <mergeCell ref="S58:V58"/>
    <mergeCell ref="W58:X58"/>
    <mergeCell ref="Y58:Z58"/>
    <mergeCell ref="AA58:AD58"/>
    <mergeCell ref="AE58:AG58"/>
    <mergeCell ref="AH58:AI58"/>
    <mergeCell ref="A58:B58"/>
    <mergeCell ref="C58:D58"/>
    <mergeCell ref="E58:G58"/>
    <mergeCell ref="H58:J58"/>
    <mergeCell ref="K58:M58"/>
    <mergeCell ref="N58:P58"/>
    <mergeCell ref="S57:V57"/>
    <mergeCell ref="W57:X57"/>
    <mergeCell ref="Y57:Z57"/>
    <mergeCell ref="AA57:AD57"/>
    <mergeCell ref="AE57:AG57"/>
    <mergeCell ref="AH57:AI57"/>
    <mergeCell ref="A57:B57"/>
    <mergeCell ref="C57:D57"/>
    <mergeCell ref="E57:G57"/>
    <mergeCell ref="H57:J57"/>
    <mergeCell ref="K57:M57"/>
    <mergeCell ref="N57:P57"/>
    <mergeCell ref="S55:V56"/>
    <mergeCell ref="W55:X56"/>
    <mergeCell ref="Y55:Z56"/>
    <mergeCell ref="AA55:AD56"/>
    <mergeCell ref="AE55:AG56"/>
    <mergeCell ref="AH55:AI56"/>
    <mergeCell ref="A55:B56"/>
    <mergeCell ref="C55:D56"/>
    <mergeCell ref="E55:J55"/>
    <mergeCell ref="K55:P55"/>
    <mergeCell ref="Q55:Q56"/>
    <mergeCell ref="R55:R56"/>
    <mergeCell ref="E56:G56"/>
    <mergeCell ref="H56:J56"/>
    <mergeCell ref="K56:M56"/>
    <mergeCell ref="N56:P56"/>
    <mergeCell ref="A51:H51"/>
    <mergeCell ref="V51:AI51"/>
    <mergeCell ref="A52:B52"/>
    <mergeCell ref="C52:AI53"/>
    <mergeCell ref="A54:B54"/>
    <mergeCell ref="C54:AI54"/>
    <mergeCell ref="A49:H49"/>
    <mergeCell ref="I49:K49"/>
    <mergeCell ref="L49:U49"/>
    <mergeCell ref="V49:AI49"/>
    <mergeCell ref="A50:B50"/>
    <mergeCell ref="C50:H50"/>
    <mergeCell ref="I50:K51"/>
    <mergeCell ref="L50:U51"/>
    <mergeCell ref="V50:W50"/>
    <mergeCell ref="X50:AI50"/>
    <mergeCell ref="A46:H46"/>
    <mergeCell ref="I46:K46"/>
    <mergeCell ref="L46:U46"/>
    <mergeCell ref="V46:Y46"/>
    <mergeCell ref="Z46:AF46"/>
    <mergeCell ref="AG46:AI46"/>
    <mergeCell ref="Z47:AA47"/>
    <mergeCell ref="AB47:AF47"/>
    <mergeCell ref="AG47:AI48"/>
    <mergeCell ref="A48:H48"/>
    <mergeCell ref="L48:O48"/>
    <mergeCell ref="P48:U48"/>
    <mergeCell ref="Z48:AF48"/>
    <mergeCell ref="A47:B47"/>
    <mergeCell ref="C47:H47"/>
    <mergeCell ref="I47:K48"/>
    <mergeCell ref="L47:M47"/>
    <mergeCell ref="N47:U47"/>
    <mergeCell ref="V47:Y48"/>
    <mergeCell ref="A41:AI42"/>
    <mergeCell ref="A43:C43"/>
    <mergeCell ref="D43:L43"/>
    <mergeCell ref="M43:AA43"/>
    <mergeCell ref="AB43:AI43"/>
    <mergeCell ref="A44:C45"/>
    <mergeCell ref="D44:L45"/>
    <mergeCell ref="N44:AA44"/>
    <mergeCell ref="AB44:AC44"/>
    <mergeCell ref="AD44:AI44"/>
    <mergeCell ref="M45:AA45"/>
    <mergeCell ref="AB45:AC45"/>
    <mergeCell ref="AD45:AI45"/>
    <mergeCell ref="L32:AG32"/>
    <mergeCell ref="C34:AI34"/>
    <mergeCell ref="A36:AI36"/>
    <mergeCell ref="A38:R38"/>
    <mergeCell ref="A40:C40"/>
    <mergeCell ref="D40:R40"/>
    <mergeCell ref="U40:X40"/>
    <mergeCell ref="Y40:AE40"/>
    <mergeCell ref="AF40:AG40"/>
    <mergeCell ref="A27:B27"/>
    <mergeCell ref="C27:AI27"/>
    <mergeCell ref="A28:B28"/>
    <mergeCell ref="C28:AI28"/>
    <mergeCell ref="C29:AI29"/>
    <mergeCell ref="C30:H30"/>
    <mergeCell ref="L30:AG30"/>
    <mergeCell ref="S26:V26"/>
    <mergeCell ref="W26:X26"/>
    <mergeCell ref="Y26:Z26"/>
    <mergeCell ref="AA26:AD26"/>
    <mergeCell ref="AE26:AG26"/>
    <mergeCell ref="AH26:AI26"/>
    <mergeCell ref="A26:B26"/>
    <mergeCell ref="C26:D26"/>
    <mergeCell ref="E26:G26"/>
    <mergeCell ref="H26:J26"/>
    <mergeCell ref="K26:M26"/>
    <mergeCell ref="N26:P26"/>
    <mergeCell ref="S25:V25"/>
    <mergeCell ref="W25:X25"/>
    <mergeCell ref="Y25:Z25"/>
    <mergeCell ref="AA25:AD25"/>
    <mergeCell ref="AE25:AG25"/>
    <mergeCell ref="AH25:AI25"/>
    <mergeCell ref="A25:B25"/>
    <mergeCell ref="C25:D25"/>
    <mergeCell ref="E25:G25"/>
    <mergeCell ref="H25:J25"/>
    <mergeCell ref="K25:M25"/>
    <mergeCell ref="N25:P25"/>
    <mergeCell ref="S24:V24"/>
    <mergeCell ref="W24:X24"/>
    <mergeCell ref="Y24:Z24"/>
    <mergeCell ref="AA24:AD24"/>
    <mergeCell ref="AE24:AG24"/>
    <mergeCell ref="AH24:AI24"/>
    <mergeCell ref="A24:B24"/>
    <mergeCell ref="C24:D24"/>
    <mergeCell ref="E24:G24"/>
    <mergeCell ref="H24:J24"/>
    <mergeCell ref="K24:M24"/>
    <mergeCell ref="N24:P24"/>
    <mergeCell ref="S23:V23"/>
    <mergeCell ref="W23:X23"/>
    <mergeCell ref="Y23:Z23"/>
    <mergeCell ref="AA23:AD23"/>
    <mergeCell ref="AE23:AG23"/>
    <mergeCell ref="AH23:AI23"/>
    <mergeCell ref="A23:B23"/>
    <mergeCell ref="C23:D23"/>
    <mergeCell ref="E23:G23"/>
    <mergeCell ref="H23:J23"/>
    <mergeCell ref="K23:M23"/>
    <mergeCell ref="N23:P23"/>
    <mergeCell ref="S22:V22"/>
    <mergeCell ref="W22:X22"/>
    <mergeCell ref="Y22:Z22"/>
    <mergeCell ref="AA22:AD22"/>
    <mergeCell ref="AE22:AG22"/>
    <mergeCell ref="AH22:AI22"/>
    <mergeCell ref="A22:B22"/>
    <mergeCell ref="C22:D22"/>
    <mergeCell ref="E22:G22"/>
    <mergeCell ref="H22:J22"/>
    <mergeCell ref="K22:M22"/>
    <mergeCell ref="N22:P22"/>
    <mergeCell ref="S21:V21"/>
    <mergeCell ref="W21:X21"/>
    <mergeCell ref="Y21:Z21"/>
    <mergeCell ref="AA21:AD21"/>
    <mergeCell ref="AE21:AG21"/>
    <mergeCell ref="AH21:AI21"/>
    <mergeCell ref="A21:B21"/>
    <mergeCell ref="C21:D21"/>
    <mergeCell ref="E21:G21"/>
    <mergeCell ref="H21:J21"/>
    <mergeCell ref="K21:M21"/>
    <mergeCell ref="N21:P21"/>
    <mergeCell ref="S20:V20"/>
    <mergeCell ref="W20:X20"/>
    <mergeCell ref="Y20:Z20"/>
    <mergeCell ref="AA20:AD20"/>
    <mergeCell ref="AE20:AG20"/>
    <mergeCell ref="AH20:AI20"/>
    <mergeCell ref="A20:B20"/>
    <mergeCell ref="C20:D20"/>
    <mergeCell ref="E20:G20"/>
    <mergeCell ref="H20:J20"/>
    <mergeCell ref="K20:M20"/>
    <mergeCell ref="N20:P20"/>
    <mergeCell ref="S19:V19"/>
    <mergeCell ref="W19:X19"/>
    <mergeCell ref="Y19:Z19"/>
    <mergeCell ref="AA19:AD19"/>
    <mergeCell ref="AE19:AG19"/>
    <mergeCell ref="AH19:AI19"/>
    <mergeCell ref="A19:B19"/>
    <mergeCell ref="C19:D19"/>
    <mergeCell ref="E19:G19"/>
    <mergeCell ref="H19:J19"/>
    <mergeCell ref="K19:M19"/>
    <mergeCell ref="N19:P19"/>
    <mergeCell ref="S17:V18"/>
    <mergeCell ref="W17:X18"/>
    <mergeCell ref="Y17:Z18"/>
    <mergeCell ref="AA17:AD18"/>
    <mergeCell ref="AE17:AG18"/>
    <mergeCell ref="AH17:AI18"/>
    <mergeCell ref="A17:B18"/>
    <mergeCell ref="C17:D18"/>
    <mergeCell ref="E17:J17"/>
    <mergeCell ref="K17:P17"/>
    <mergeCell ref="Q17:Q18"/>
    <mergeCell ref="R17:R18"/>
    <mergeCell ref="E18:G18"/>
    <mergeCell ref="H18:J18"/>
    <mergeCell ref="K18:M18"/>
    <mergeCell ref="N18:P18"/>
    <mergeCell ref="A13:H13"/>
    <mergeCell ref="V13:AI13"/>
    <mergeCell ref="A14:B14"/>
    <mergeCell ref="C14:AI15"/>
    <mergeCell ref="A16:B16"/>
    <mergeCell ref="C16:AI16"/>
    <mergeCell ref="A11:H11"/>
    <mergeCell ref="I11:K11"/>
    <mergeCell ref="L11:U11"/>
    <mergeCell ref="V11:AI11"/>
    <mergeCell ref="A12:B12"/>
    <mergeCell ref="C12:H12"/>
    <mergeCell ref="I12:K13"/>
    <mergeCell ref="L12:U13"/>
    <mergeCell ref="V12:W12"/>
    <mergeCell ref="X12:AI12"/>
    <mergeCell ref="Z9:AA9"/>
    <mergeCell ref="AB9:AF9"/>
    <mergeCell ref="AG9:AI10"/>
    <mergeCell ref="A10:H10"/>
    <mergeCell ref="L10:O10"/>
    <mergeCell ref="P10:U10"/>
    <mergeCell ref="Z10:AF10"/>
    <mergeCell ref="A9:B9"/>
    <mergeCell ref="C9:H9"/>
    <mergeCell ref="I9:K10"/>
    <mergeCell ref="L9:M9"/>
    <mergeCell ref="N9:U9"/>
    <mergeCell ref="V9:Y10"/>
    <mergeCell ref="D1:J1"/>
    <mergeCell ref="A3:AI4"/>
    <mergeCell ref="A5:C5"/>
    <mergeCell ref="D5:L5"/>
    <mergeCell ref="M5:AA5"/>
    <mergeCell ref="AB5:AI5"/>
    <mergeCell ref="A8:H8"/>
    <mergeCell ref="I8:K8"/>
    <mergeCell ref="L8:U8"/>
    <mergeCell ref="V8:Y8"/>
    <mergeCell ref="Z8:AF8"/>
    <mergeCell ref="AG8:AI8"/>
    <mergeCell ref="A6:C7"/>
    <mergeCell ref="D6:L7"/>
    <mergeCell ref="N6:AA6"/>
    <mergeCell ref="AB6:AC6"/>
    <mergeCell ref="AD6:AI6"/>
    <mergeCell ref="M7:AA7"/>
    <mergeCell ref="AB7:AC7"/>
    <mergeCell ref="AD7:AI7"/>
  </mergeCells>
  <phoneticPr fontId="2"/>
  <hyperlinks>
    <hyperlink ref="D1" location="Top!A1" display="Topへ戻る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3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P202"/>
  <sheetViews>
    <sheetView showGridLines="0" showRowColHeaders="0" showZeros="0" view="pageBreakPreview" zoomScaleNormal="100" zoomScaleSheetLayoutView="100" workbookViewId="0">
      <selection activeCell="D1" sqref="D1:J1"/>
    </sheetView>
  </sheetViews>
  <sheetFormatPr defaultColWidth="9" defaultRowHeight="13.5"/>
  <cols>
    <col min="1" max="38" width="2.5" style="319" customWidth="1"/>
    <col min="39" max="39" width="9" style="319"/>
    <col min="40" max="42" width="9" style="319" hidden="1" customWidth="1"/>
    <col min="43" max="16384" width="9" style="319"/>
  </cols>
  <sheetData>
    <row r="1" spans="1:35" ht="47.25" customHeight="1">
      <c r="A1" s="1"/>
      <c r="B1" s="1"/>
      <c r="C1" s="1"/>
      <c r="D1" s="826" t="s">
        <v>103</v>
      </c>
      <c r="E1" s="827"/>
      <c r="F1" s="827"/>
      <c r="G1" s="827"/>
      <c r="H1" s="827"/>
      <c r="I1" s="827"/>
      <c r="J1" s="828"/>
      <c r="L1" s="110"/>
      <c r="M1" s="110"/>
      <c r="N1" s="355" t="s">
        <v>364</v>
      </c>
      <c r="O1" s="110"/>
      <c r="P1" s="110"/>
      <c r="Q1" s="110"/>
      <c r="R1" s="110"/>
      <c r="S1" s="110"/>
      <c r="T1" s="110"/>
      <c r="U1" s="110"/>
      <c r="V1" s="110"/>
      <c r="W1" s="110"/>
    </row>
    <row r="2" spans="1:35" ht="9.75" customHeight="1"/>
    <row r="3" spans="1:35" ht="15" customHeight="1">
      <c r="A3" s="986" t="str">
        <f>Top!$B$6&amp;"申込書（女子個人戦）"</f>
        <v>第４７回関東中学校柔道大会申込書（女子個人戦）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</row>
    <row r="4" spans="1:35" ht="15" customHeight="1">
      <c r="A4" s="986"/>
      <c r="B4" s="986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986"/>
      <c r="AA4" s="986"/>
      <c r="AB4" s="986"/>
      <c r="AC4" s="986"/>
      <c r="AD4" s="986"/>
      <c r="AE4" s="986"/>
      <c r="AF4" s="986"/>
      <c r="AG4" s="986"/>
      <c r="AH4" s="986"/>
      <c r="AI4" s="986"/>
    </row>
    <row r="5" spans="1:35" ht="18.75" customHeight="1">
      <c r="A5" s="685" t="s">
        <v>326</v>
      </c>
      <c r="B5" s="686"/>
      <c r="C5" s="687"/>
      <c r="D5" s="573" t="s">
        <v>327</v>
      </c>
      <c r="E5" s="573"/>
      <c r="F5" s="573"/>
      <c r="G5" s="573"/>
      <c r="H5" s="573"/>
      <c r="I5" s="573"/>
      <c r="J5" s="573"/>
      <c r="K5" s="573"/>
      <c r="L5" s="573"/>
      <c r="M5" s="573" t="s">
        <v>328</v>
      </c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685" t="s">
        <v>1</v>
      </c>
      <c r="AC5" s="686"/>
      <c r="AD5" s="686"/>
      <c r="AE5" s="686"/>
      <c r="AF5" s="686"/>
      <c r="AG5" s="686"/>
      <c r="AH5" s="686"/>
      <c r="AI5" s="687"/>
    </row>
    <row r="6" spans="1:35" ht="18.75" customHeight="1">
      <c r="A6" s="974">
        <f>①基本情報!$Y$8</f>
        <v>0</v>
      </c>
      <c r="B6" s="975"/>
      <c r="C6" s="976"/>
      <c r="D6" s="573">
        <f>①基本情報!$B$9</f>
        <v>0</v>
      </c>
      <c r="E6" s="573"/>
      <c r="F6" s="573"/>
      <c r="G6" s="573"/>
      <c r="H6" s="573"/>
      <c r="I6" s="573"/>
      <c r="J6" s="573"/>
      <c r="K6" s="573"/>
      <c r="L6" s="573"/>
      <c r="M6" s="356" t="s">
        <v>3</v>
      </c>
      <c r="N6" s="978">
        <f>①基本情報!$O$8</f>
        <v>0</v>
      </c>
      <c r="O6" s="978"/>
      <c r="P6" s="978"/>
      <c r="Q6" s="978"/>
      <c r="R6" s="978"/>
      <c r="S6" s="978"/>
      <c r="T6" s="978"/>
      <c r="U6" s="978"/>
      <c r="V6" s="978"/>
      <c r="W6" s="978"/>
      <c r="X6" s="978"/>
      <c r="Y6" s="978"/>
      <c r="Z6" s="978"/>
      <c r="AA6" s="979"/>
      <c r="AB6" s="974" t="s">
        <v>329</v>
      </c>
      <c r="AC6" s="975"/>
      <c r="AD6" s="975">
        <f>①基本情報!$AC$8</f>
        <v>0</v>
      </c>
      <c r="AE6" s="975"/>
      <c r="AF6" s="975"/>
      <c r="AG6" s="975"/>
      <c r="AH6" s="975"/>
      <c r="AI6" s="976"/>
    </row>
    <row r="7" spans="1:35" ht="18.75" customHeight="1">
      <c r="A7" s="690"/>
      <c r="B7" s="691"/>
      <c r="C7" s="977"/>
      <c r="D7" s="573"/>
      <c r="E7" s="573"/>
      <c r="F7" s="573"/>
      <c r="G7" s="573"/>
      <c r="H7" s="573"/>
      <c r="I7" s="573"/>
      <c r="J7" s="573"/>
      <c r="K7" s="573"/>
      <c r="L7" s="573"/>
      <c r="M7" s="980" t="str">
        <f>①基本情報!$Y$8&amp;①基本情報!$N$9</f>
        <v/>
      </c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1"/>
      <c r="Z7" s="981"/>
      <c r="AA7" s="982"/>
      <c r="AB7" s="983" t="s">
        <v>330</v>
      </c>
      <c r="AC7" s="984"/>
      <c r="AD7" s="984">
        <f>①基本情報!$AB$12</f>
        <v>0</v>
      </c>
      <c r="AE7" s="984"/>
      <c r="AF7" s="984"/>
      <c r="AG7" s="984"/>
      <c r="AH7" s="984"/>
      <c r="AI7" s="985"/>
    </row>
    <row r="8" spans="1:35" ht="18.75" customHeight="1">
      <c r="A8" s="685" t="s">
        <v>23</v>
      </c>
      <c r="B8" s="686"/>
      <c r="C8" s="686"/>
      <c r="D8" s="686"/>
      <c r="E8" s="686"/>
      <c r="F8" s="686"/>
      <c r="G8" s="686"/>
      <c r="H8" s="687"/>
      <c r="I8" s="573" t="s">
        <v>331</v>
      </c>
      <c r="J8" s="573"/>
      <c r="K8" s="573"/>
      <c r="L8" s="685" t="s">
        <v>332</v>
      </c>
      <c r="M8" s="686"/>
      <c r="N8" s="686"/>
      <c r="O8" s="686"/>
      <c r="P8" s="686"/>
      <c r="Q8" s="686"/>
      <c r="R8" s="686"/>
      <c r="S8" s="686"/>
      <c r="T8" s="686"/>
      <c r="U8" s="686"/>
      <c r="V8" s="685" t="s">
        <v>351</v>
      </c>
      <c r="W8" s="686"/>
      <c r="X8" s="686"/>
      <c r="Y8" s="687"/>
      <c r="Z8" s="685" t="s">
        <v>24</v>
      </c>
      <c r="AA8" s="686"/>
      <c r="AB8" s="686"/>
      <c r="AC8" s="686"/>
      <c r="AD8" s="686"/>
      <c r="AE8" s="686"/>
      <c r="AF8" s="687"/>
      <c r="AG8" s="573" t="s">
        <v>331</v>
      </c>
      <c r="AH8" s="573"/>
      <c r="AI8" s="573"/>
    </row>
    <row r="9" spans="1:35" ht="18.75" customHeight="1">
      <c r="A9" s="974" t="s">
        <v>333</v>
      </c>
      <c r="B9" s="975"/>
      <c r="C9" s="987" t="str">
        <f>①基本情報!$D$36&amp;" "&amp;①基本情報!$I$36</f>
        <v xml:space="preserve"> </v>
      </c>
      <c r="D9" s="987"/>
      <c r="E9" s="987"/>
      <c r="F9" s="987"/>
      <c r="G9" s="987"/>
      <c r="H9" s="988"/>
      <c r="I9" s="1000">
        <f>①基本情報!$N$37</f>
        <v>0</v>
      </c>
      <c r="J9" s="1000"/>
      <c r="K9" s="1000"/>
      <c r="L9" s="685" t="s">
        <v>334</v>
      </c>
      <c r="M9" s="686"/>
      <c r="N9" s="686">
        <f>①基本情報!$N$39</f>
        <v>0</v>
      </c>
      <c r="O9" s="686"/>
      <c r="P9" s="686"/>
      <c r="Q9" s="686"/>
      <c r="R9" s="686"/>
      <c r="S9" s="686"/>
      <c r="T9" s="686"/>
      <c r="U9" s="687"/>
      <c r="V9" s="974">
        <f>①基本情報!$D$48</f>
        <v>0</v>
      </c>
      <c r="W9" s="975"/>
      <c r="X9" s="975"/>
      <c r="Y9" s="976"/>
      <c r="Z9" s="974" t="s">
        <v>333</v>
      </c>
      <c r="AA9" s="975"/>
      <c r="AB9" s="987" t="str">
        <f>①基本情報!$D$45&amp;" "&amp;①基本情報!$I$45</f>
        <v xml:space="preserve"> </v>
      </c>
      <c r="AC9" s="987"/>
      <c r="AD9" s="987"/>
      <c r="AE9" s="987"/>
      <c r="AF9" s="988"/>
      <c r="AG9" s="1023">
        <f>①基本情報!$N$50</f>
        <v>0</v>
      </c>
      <c r="AH9" s="1023"/>
      <c r="AI9" s="1023"/>
    </row>
    <row r="10" spans="1:35" ht="18.75" customHeight="1">
      <c r="A10" s="690" t="str">
        <f>①基本情報!$D$37&amp;" "&amp;①基本情報!$I$37</f>
        <v xml:space="preserve"> </v>
      </c>
      <c r="B10" s="691"/>
      <c r="C10" s="691"/>
      <c r="D10" s="691"/>
      <c r="E10" s="691"/>
      <c r="F10" s="691"/>
      <c r="G10" s="691"/>
      <c r="H10" s="977"/>
      <c r="I10" s="1000"/>
      <c r="J10" s="1000"/>
      <c r="K10" s="1000"/>
      <c r="L10" s="690" t="s">
        <v>335</v>
      </c>
      <c r="M10" s="691"/>
      <c r="N10" s="691"/>
      <c r="O10" s="691"/>
      <c r="P10" s="691">
        <f>①基本情報!$W$37</f>
        <v>0</v>
      </c>
      <c r="Q10" s="691"/>
      <c r="R10" s="691"/>
      <c r="S10" s="691"/>
      <c r="T10" s="691"/>
      <c r="U10" s="977"/>
      <c r="V10" s="690"/>
      <c r="W10" s="691"/>
      <c r="X10" s="691"/>
      <c r="Y10" s="977"/>
      <c r="Z10" s="690" t="str">
        <f>①基本情報!$D$46&amp;" "&amp;①基本情報!$I$46</f>
        <v xml:space="preserve"> </v>
      </c>
      <c r="AA10" s="691"/>
      <c r="AB10" s="691"/>
      <c r="AC10" s="691"/>
      <c r="AD10" s="691"/>
      <c r="AE10" s="691"/>
      <c r="AF10" s="977"/>
      <c r="AG10" s="1023"/>
      <c r="AH10" s="1023"/>
      <c r="AI10" s="1023"/>
    </row>
    <row r="11" spans="1:35" ht="18.75" customHeight="1">
      <c r="A11" s="685" t="s">
        <v>352</v>
      </c>
      <c r="B11" s="686"/>
      <c r="C11" s="686"/>
      <c r="D11" s="686"/>
      <c r="E11" s="686"/>
      <c r="F11" s="686"/>
      <c r="G11" s="686"/>
      <c r="H11" s="687"/>
      <c r="I11" s="573" t="s">
        <v>331</v>
      </c>
      <c r="J11" s="573"/>
      <c r="K11" s="573"/>
      <c r="L11" s="685" t="s">
        <v>353</v>
      </c>
      <c r="M11" s="686"/>
      <c r="N11" s="686"/>
      <c r="O11" s="686"/>
      <c r="P11" s="686"/>
      <c r="Q11" s="686"/>
      <c r="R11" s="686"/>
      <c r="S11" s="686"/>
      <c r="T11" s="686"/>
      <c r="U11" s="687"/>
      <c r="V11" s="685" t="s">
        <v>354</v>
      </c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7"/>
    </row>
    <row r="12" spans="1:35" ht="18.75" customHeight="1">
      <c r="A12" s="974" t="s">
        <v>333</v>
      </c>
      <c r="B12" s="975"/>
      <c r="C12" s="987" t="str">
        <f>①基本情報!$K$55&amp;" "&amp;①基本情報!$P$55</f>
        <v xml:space="preserve"> </v>
      </c>
      <c r="D12" s="987"/>
      <c r="E12" s="987"/>
      <c r="F12" s="987"/>
      <c r="G12" s="987"/>
      <c r="H12" s="988"/>
      <c r="I12" s="1023" t="str">
        <f>①基本情報!$Y$8&amp;CHAR(10)&amp;"委員長"</f>
        <v xml:space="preserve">
委員長</v>
      </c>
      <c r="J12" s="1023"/>
      <c r="K12" s="1023"/>
      <c r="L12" s="974">
        <f>①基本情報!$E$58</f>
        <v>0</v>
      </c>
      <c r="M12" s="975"/>
      <c r="N12" s="975"/>
      <c r="O12" s="975"/>
      <c r="P12" s="975"/>
      <c r="Q12" s="975"/>
      <c r="R12" s="975"/>
      <c r="S12" s="975"/>
      <c r="T12" s="975"/>
      <c r="U12" s="976"/>
      <c r="V12" s="1001" t="s">
        <v>334</v>
      </c>
      <c r="W12" s="1002"/>
      <c r="X12" s="975"/>
      <c r="Y12" s="975"/>
      <c r="Z12" s="975"/>
      <c r="AA12" s="975"/>
      <c r="AB12" s="975"/>
      <c r="AC12" s="975"/>
      <c r="AD12" s="975"/>
      <c r="AE12" s="975"/>
      <c r="AF12" s="975"/>
      <c r="AG12" s="975"/>
      <c r="AH12" s="975"/>
      <c r="AI12" s="976"/>
    </row>
    <row r="13" spans="1:35" ht="18.75" customHeight="1">
      <c r="A13" s="690" t="str">
        <f>①基本情報!$K$56&amp;" "&amp;①基本情報!$P$56</f>
        <v xml:space="preserve"> </v>
      </c>
      <c r="B13" s="691"/>
      <c r="C13" s="691"/>
      <c r="D13" s="691"/>
      <c r="E13" s="691"/>
      <c r="F13" s="691"/>
      <c r="G13" s="691"/>
      <c r="H13" s="977"/>
      <c r="I13" s="1023"/>
      <c r="J13" s="1023"/>
      <c r="K13" s="1023"/>
      <c r="L13" s="690"/>
      <c r="M13" s="691"/>
      <c r="N13" s="691"/>
      <c r="O13" s="691"/>
      <c r="P13" s="691"/>
      <c r="Q13" s="691"/>
      <c r="R13" s="691"/>
      <c r="S13" s="691"/>
      <c r="T13" s="691"/>
      <c r="U13" s="977"/>
      <c r="V13" s="690">
        <f>①基本情報!$T$58</f>
        <v>0</v>
      </c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977"/>
    </row>
    <row r="14" spans="1:35" ht="30.75" customHeight="1">
      <c r="A14" s="1024" t="s">
        <v>337</v>
      </c>
      <c r="B14" s="1024"/>
      <c r="C14" s="1025" t="s">
        <v>355</v>
      </c>
      <c r="D14" s="1025"/>
      <c r="E14" s="1025"/>
      <c r="F14" s="1025"/>
      <c r="G14" s="1025"/>
      <c r="H14" s="1025"/>
      <c r="I14" s="1025"/>
      <c r="J14" s="1025"/>
      <c r="K14" s="1025"/>
      <c r="L14" s="1025"/>
      <c r="M14" s="1025"/>
      <c r="N14" s="1025"/>
      <c r="O14" s="1025"/>
      <c r="P14" s="1025"/>
      <c r="Q14" s="1025"/>
      <c r="R14" s="1025"/>
      <c r="S14" s="1025"/>
      <c r="T14" s="1025"/>
      <c r="U14" s="1025"/>
      <c r="V14" s="1025"/>
      <c r="W14" s="1025"/>
      <c r="X14" s="1025"/>
      <c r="Y14" s="1025"/>
      <c r="Z14" s="1025"/>
      <c r="AA14" s="1025"/>
      <c r="AB14" s="1025"/>
      <c r="AC14" s="1025"/>
      <c r="AD14" s="1025"/>
      <c r="AE14" s="1025"/>
      <c r="AF14" s="1025"/>
      <c r="AG14" s="1025"/>
      <c r="AH14" s="1025"/>
      <c r="AI14" s="1025"/>
    </row>
    <row r="15" spans="1:35" ht="15" customHeight="1">
      <c r="A15" s="368"/>
      <c r="B15" s="368"/>
      <c r="C15" s="1026"/>
      <c r="D15" s="1026"/>
      <c r="E15" s="1026"/>
      <c r="F15" s="1026"/>
      <c r="G15" s="1026"/>
      <c r="H15" s="1026"/>
      <c r="I15" s="1026"/>
      <c r="J15" s="1026"/>
      <c r="K15" s="1026"/>
      <c r="L15" s="1026"/>
      <c r="M15" s="1026"/>
      <c r="N15" s="1026"/>
      <c r="O15" s="1026"/>
      <c r="P15" s="1026"/>
      <c r="Q15" s="1026"/>
      <c r="R15" s="1026"/>
      <c r="S15" s="1026"/>
      <c r="T15" s="1026"/>
      <c r="U15" s="1026"/>
      <c r="V15" s="1026"/>
      <c r="W15" s="1026"/>
      <c r="X15" s="1026"/>
      <c r="Y15" s="1026"/>
      <c r="Z15" s="1026"/>
      <c r="AA15" s="1026"/>
      <c r="AB15" s="1026"/>
      <c r="AC15" s="1026"/>
      <c r="AD15" s="1026"/>
      <c r="AE15" s="1026"/>
      <c r="AF15" s="1026"/>
      <c r="AG15" s="1026"/>
      <c r="AH15" s="1026"/>
      <c r="AI15" s="1026"/>
    </row>
    <row r="16" spans="1:35" ht="15" customHeight="1">
      <c r="A16" s="1022" t="s">
        <v>339</v>
      </c>
      <c r="B16" s="1022"/>
      <c r="C16" s="1022" t="s">
        <v>356</v>
      </c>
      <c r="D16" s="1022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</row>
    <row r="17" spans="1:40" ht="15" customHeight="1">
      <c r="A17" s="974" t="s">
        <v>91</v>
      </c>
      <c r="B17" s="976"/>
      <c r="C17" s="1000" t="s">
        <v>201</v>
      </c>
      <c r="D17" s="573"/>
      <c r="E17" s="573" t="s">
        <v>52</v>
      </c>
      <c r="F17" s="573"/>
      <c r="G17" s="573"/>
      <c r="H17" s="573"/>
      <c r="I17" s="573"/>
      <c r="J17" s="573"/>
      <c r="K17" s="573" t="s">
        <v>37</v>
      </c>
      <c r="L17" s="573"/>
      <c r="M17" s="573"/>
      <c r="N17" s="573"/>
      <c r="O17" s="573"/>
      <c r="P17" s="573"/>
      <c r="Q17" s="1030" t="s">
        <v>32</v>
      </c>
      <c r="R17" s="1030" t="s">
        <v>342</v>
      </c>
      <c r="S17" s="573" t="s">
        <v>34</v>
      </c>
      <c r="T17" s="573"/>
      <c r="U17" s="573"/>
      <c r="V17" s="573"/>
      <c r="W17" s="573" t="s">
        <v>35</v>
      </c>
      <c r="X17" s="573"/>
      <c r="Y17" s="573" t="s">
        <v>36</v>
      </c>
      <c r="Z17" s="573"/>
      <c r="AA17" s="1027" t="s">
        <v>357</v>
      </c>
      <c r="AB17" s="1027"/>
      <c r="AC17" s="1027"/>
      <c r="AD17" s="1027"/>
      <c r="AE17" s="1011" t="s">
        <v>358</v>
      </c>
      <c r="AF17" s="1028"/>
      <c r="AG17" s="1012"/>
      <c r="AH17" s="1000" t="s">
        <v>401</v>
      </c>
      <c r="AI17" s="573"/>
    </row>
    <row r="18" spans="1:40" ht="15" customHeight="1">
      <c r="A18" s="690"/>
      <c r="B18" s="977"/>
      <c r="C18" s="573"/>
      <c r="D18" s="573"/>
      <c r="E18" s="1031" t="s">
        <v>31</v>
      </c>
      <c r="F18" s="1032"/>
      <c r="G18" s="1033"/>
      <c r="H18" s="1032" t="s">
        <v>11</v>
      </c>
      <c r="I18" s="1032"/>
      <c r="J18" s="1034"/>
      <c r="K18" s="1031" t="s">
        <v>68</v>
      </c>
      <c r="L18" s="1032"/>
      <c r="M18" s="1032"/>
      <c r="N18" s="1035" t="s">
        <v>69</v>
      </c>
      <c r="O18" s="1032"/>
      <c r="P18" s="1034"/>
      <c r="Q18" s="1030"/>
      <c r="R18" s="1030"/>
      <c r="S18" s="573"/>
      <c r="T18" s="573"/>
      <c r="U18" s="573"/>
      <c r="V18" s="573"/>
      <c r="W18" s="573"/>
      <c r="X18" s="573"/>
      <c r="Y18" s="573"/>
      <c r="Z18" s="573"/>
      <c r="AA18" s="1027"/>
      <c r="AB18" s="1027"/>
      <c r="AC18" s="1027"/>
      <c r="AD18" s="1027"/>
      <c r="AE18" s="1013"/>
      <c r="AF18" s="1029"/>
      <c r="AG18" s="1014"/>
      <c r="AH18" s="573"/>
      <c r="AI18" s="573"/>
      <c r="AJ18" s="359"/>
    </row>
    <row r="19" spans="1:40" ht="33.75" customHeight="1">
      <c r="A19" s="573" t="str">
        <f>IF($AN19=0,"",VLOOKUP($AN19,③女入力!$B$10:$AX$25,40))</f>
        <v/>
      </c>
      <c r="B19" s="573"/>
      <c r="C19" s="573">
        <f>'⑥-2関東女選択'!$AE10</f>
        <v>0</v>
      </c>
      <c r="D19" s="573"/>
      <c r="E19" s="573" t="str">
        <f>IF($AN19=0,"",VLOOKUP($AN19,③女入力!$B$10:$AX$25,3))</f>
        <v/>
      </c>
      <c r="F19" s="573"/>
      <c r="G19" s="685"/>
      <c r="H19" s="1016" t="str">
        <f>IF($AN19=0,"",VLOOKUP($AN19,③女入力!$B$10:$AX$25,7))</f>
        <v/>
      </c>
      <c r="I19" s="686"/>
      <c r="J19" s="687"/>
      <c r="K19" s="573" t="str">
        <f>IF($AN19=0,"",VLOOKUP($AN19,③女入力!$B$10:$AX$25,11))</f>
        <v/>
      </c>
      <c r="L19" s="573"/>
      <c r="M19" s="1038"/>
      <c r="N19" s="687" t="str">
        <f>IF($AN19=0,"",VLOOKUP($AN19,③女入力!$B$10:$AX$25,15))</f>
        <v/>
      </c>
      <c r="O19" s="573"/>
      <c r="P19" s="573"/>
      <c r="Q19" s="325" t="str">
        <f>IF($AN19=0,"",VLOOKUP($AN19,③女入力!$B$10:$AX$25,19))</f>
        <v/>
      </c>
      <c r="R19" s="325" t="str">
        <f>IF($AN19=0,"",VLOOKUP($AN19,③女入力!$B$10:$AX$25,21))</f>
        <v/>
      </c>
      <c r="S19" s="1036" t="str">
        <f>IF($AN19=0,"",VLOOKUP($AN19,③女入力!$B$10:$AX$25,23))</f>
        <v/>
      </c>
      <c r="T19" s="1036"/>
      <c r="U19" s="1036"/>
      <c r="V19" s="1036"/>
      <c r="W19" s="573" t="str">
        <f>IF($AN19=0,"",VLOOKUP($AN19,③女入力!$B$10:$AX$25,34))</f>
        <v/>
      </c>
      <c r="X19" s="573"/>
      <c r="Y19" s="573" t="str">
        <f>IF($AN19=0,"",VLOOKUP($AN19,③女入力!$B$10:$AX$25,37))</f>
        <v/>
      </c>
      <c r="Z19" s="573"/>
      <c r="AA19" s="573" t="str">
        <f>IF($AN19=0,"",VLOOKUP($AN19,③女入力!$B$10:$BA$33,44)&amp;VLOOKUP($AN19,③女入力!$B$10:$BA$33,45))</f>
        <v/>
      </c>
      <c r="AB19" s="573"/>
      <c r="AC19" s="573"/>
      <c r="AD19" s="573"/>
      <c r="AE19" s="1037" t="str">
        <f>IF($AN19=0,"",VLOOKUP($AN19,③女入力!$B$10:$BA$33,46))</f>
        <v/>
      </c>
      <c r="AF19" s="1037"/>
      <c r="AG19" s="1037"/>
      <c r="AH19" s="1000" t="str">
        <f>IF($AN19=0,"",VLOOKUP($AN19,③女入力!$B$10:$BX$25,47))</f>
        <v/>
      </c>
      <c r="AI19" s="1000"/>
      <c r="AJ19" s="359"/>
      <c r="AN19" s="369">
        <f>'⑥-2関東女選択'!AD10</f>
        <v>0</v>
      </c>
    </row>
    <row r="20" spans="1:40" ht="33.75" customHeight="1">
      <c r="A20" s="573" t="str">
        <f>IF($AN20=0,"",VLOOKUP($AN20,③女入力!$B$10:$AX$25,40))</f>
        <v/>
      </c>
      <c r="B20" s="573"/>
      <c r="C20" s="573">
        <f>'⑥-2関東女選択'!$AE11</f>
        <v>0</v>
      </c>
      <c r="D20" s="573"/>
      <c r="E20" s="573" t="str">
        <f>IF($AN20=0,"",VLOOKUP($AN20,③女入力!$B$10:$AX$25,3))</f>
        <v/>
      </c>
      <c r="F20" s="573"/>
      <c r="G20" s="685"/>
      <c r="H20" s="1016" t="str">
        <f>IF($AN20=0,"",VLOOKUP($AN20,③女入力!$B$10:$AX$25,7))</f>
        <v/>
      </c>
      <c r="I20" s="686"/>
      <c r="J20" s="687"/>
      <c r="K20" s="573" t="str">
        <f>IF($AN20=0,"",VLOOKUP($AN20,③女入力!$B$10:$AX$25,11))</f>
        <v/>
      </c>
      <c r="L20" s="573"/>
      <c r="M20" s="1038"/>
      <c r="N20" s="687" t="str">
        <f>IF($AN20=0,"",VLOOKUP($AN20,③女入力!$B$10:$AX$25,15))</f>
        <v/>
      </c>
      <c r="O20" s="573"/>
      <c r="P20" s="573"/>
      <c r="Q20" s="325" t="str">
        <f>IF($AN20=0,"",VLOOKUP($AN20,③女入力!$B$10:$AX$25,19))</f>
        <v/>
      </c>
      <c r="R20" s="325" t="str">
        <f>IF($AN20=0,"",VLOOKUP($AN20,③女入力!$B$10:$AX$25,21))</f>
        <v/>
      </c>
      <c r="S20" s="1036" t="str">
        <f>IF($AN20=0,"",VLOOKUP($AN20,③女入力!$B$10:$AX$25,23))</f>
        <v/>
      </c>
      <c r="T20" s="1036"/>
      <c r="U20" s="1036"/>
      <c r="V20" s="1036"/>
      <c r="W20" s="573" t="str">
        <f>IF($AN20=0,"",VLOOKUP($AN20,③女入力!$B$10:$AX$25,34))</f>
        <v/>
      </c>
      <c r="X20" s="573"/>
      <c r="Y20" s="573" t="str">
        <f>IF($AN20=0,"",VLOOKUP($AN20,③女入力!$B$10:$AX$25,37))</f>
        <v/>
      </c>
      <c r="Z20" s="573"/>
      <c r="AA20" s="573" t="str">
        <f>IF($AN20=0,"",VLOOKUP($AN20,③女入力!$B$10:$BA$33,44)&amp;VLOOKUP($AN20,③女入力!$B$10:$BA$33,45))</f>
        <v/>
      </c>
      <c r="AB20" s="573"/>
      <c r="AC20" s="573"/>
      <c r="AD20" s="573"/>
      <c r="AE20" s="1037" t="str">
        <f>IF($AN20=0,"",VLOOKUP($AN20,③女入力!$B$10:$BA$33,46))</f>
        <v/>
      </c>
      <c r="AF20" s="1037"/>
      <c r="AG20" s="1037"/>
      <c r="AH20" s="1000" t="str">
        <f>IF($AN20=0,"",VLOOKUP($AN20,③女入力!$B$10:$BX$25,47))</f>
        <v/>
      </c>
      <c r="AI20" s="1000"/>
      <c r="AN20" s="369">
        <f>'⑥-2関東女選択'!AD11</f>
        <v>0</v>
      </c>
    </row>
    <row r="21" spans="1:40" ht="33.75" customHeight="1">
      <c r="A21" s="573" t="str">
        <f>IF($AN21=0,"",VLOOKUP($AN21,③女入力!$B$10:$AX$25,40))</f>
        <v/>
      </c>
      <c r="B21" s="573"/>
      <c r="C21" s="573">
        <f>'⑥-2関東女選択'!$AE12</f>
        <v>0</v>
      </c>
      <c r="D21" s="573"/>
      <c r="E21" s="573" t="str">
        <f>IF($AN21=0,"",VLOOKUP($AN21,③女入力!$B$10:$AX$25,3))</f>
        <v/>
      </c>
      <c r="F21" s="573"/>
      <c r="G21" s="685"/>
      <c r="H21" s="1016" t="str">
        <f>IF($AN21=0,"",VLOOKUP($AN21,③女入力!$B$10:$AX$25,7))</f>
        <v/>
      </c>
      <c r="I21" s="686"/>
      <c r="J21" s="687"/>
      <c r="K21" s="573" t="str">
        <f>IF($AN21=0,"",VLOOKUP($AN21,③女入力!$B$10:$AX$25,11))</f>
        <v/>
      </c>
      <c r="L21" s="573"/>
      <c r="M21" s="1038"/>
      <c r="N21" s="687" t="str">
        <f>IF($AN21=0,"",VLOOKUP($AN21,③女入力!$B$10:$AX$25,15))</f>
        <v/>
      </c>
      <c r="O21" s="573"/>
      <c r="P21" s="573"/>
      <c r="Q21" s="325" t="str">
        <f>IF($AN21=0,"",VLOOKUP($AN21,③女入力!$B$10:$AX$25,19))</f>
        <v/>
      </c>
      <c r="R21" s="325" t="str">
        <f>IF($AN21=0,"",VLOOKUP($AN21,③女入力!$B$10:$AX$25,21))</f>
        <v/>
      </c>
      <c r="S21" s="1036" t="str">
        <f>IF($AN21=0,"",VLOOKUP($AN21,③女入力!$B$10:$AX$25,23))</f>
        <v/>
      </c>
      <c r="T21" s="1036"/>
      <c r="U21" s="1036"/>
      <c r="V21" s="1036"/>
      <c r="W21" s="573" t="str">
        <f>IF($AN21=0,"",VLOOKUP($AN21,③女入力!$B$10:$AX$25,34))</f>
        <v/>
      </c>
      <c r="X21" s="573"/>
      <c r="Y21" s="573" t="str">
        <f>IF($AN21=0,"",VLOOKUP($AN21,③女入力!$B$10:$AX$25,37))</f>
        <v/>
      </c>
      <c r="Z21" s="573"/>
      <c r="AA21" s="573" t="str">
        <f>IF($AN21=0,"",VLOOKUP($AN21,③女入力!$B$10:$BA$33,44)&amp;VLOOKUP($AN21,③女入力!$B$10:$BA$33,45))</f>
        <v/>
      </c>
      <c r="AB21" s="573"/>
      <c r="AC21" s="573"/>
      <c r="AD21" s="573"/>
      <c r="AE21" s="1037" t="str">
        <f>IF($AN21=0,"",VLOOKUP($AN21,③女入力!$B$10:$BA$33,46))</f>
        <v/>
      </c>
      <c r="AF21" s="1037"/>
      <c r="AG21" s="1037"/>
      <c r="AH21" s="1000" t="str">
        <f>IF($AN21=0,"",VLOOKUP($AN21,③女入力!$B$10:$BX$25,47))</f>
        <v/>
      </c>
      <c r="AI21" s="1000"/>
      <c r="AN21" s="369">
        <f>'⑥-2関東女選択'!AD12</f>
        <v>0</v>
      </c>
    </row>
    <row r="22" spans="1:40" ht="33.75" customHeight="1">
      <c r="A22" s="573" t="str">
        <f>IF($AN22=0,"",VLOOKUP($AN22,③女入力!$B$10:$AX$25,40))</f>
        <v/>
      </c>
      <c r="B22" s="573"/>
      <c r="C22" s="573">
        <f>'⑥-2関東女選択'!$AE13</f>
        <v>0</v>
      </c>
      <c r="D22" s="573"/>
      <c r="E22" s="573" t="str">
        <f>IF($AN22=0,"",VLOOKUP($AN22,③女入力!$B$10:$AX$25,3))</f>
        <v/>
      </c>
      <c r="F22" s="573"/>
      <c r="G22" s="685"/>
      <c r="H22" s="1016" t="str">
        <f>IF($AN22=0,"",VLOOKUP($AN22,③女入力!$B$10:$AX$25,7))</f>
        <v/>
      </c>
      <c r="I22" s="686"/>
      <c r="J22" s="687"/>
      <c r="K22" s="573" t="str">
        <f>IF($AN22=0,"",VLOOKUP($AN22,③女入力!$B$10:$AX$25,11))</f>
        <v/>
      </c>
      <c r="L22" s="573"/>
      <c r="M22" s="1038"/>
      <c r="N22" s="687" t="str">
        <f>IF($AN22=0,"",VLOOKUP($AN22,③女入力!$B$10:$AX$25,15))</f>
        <v/>
      </c>
      <c r="O22" s="573"/>
      <c r="P22" s="573"/>
      <c r="Q22" s="325" t="str">
        <f>IF($AN22=0,"",VLOOKUP($AN22,③女入力!$B$10:$AX$25,19))</f>
        <v/>
      </c>
      <c r="R22" s="325" t="str">
        <f>IF($AN22=0,"",VLOOKUP($AN22,③女入力!$B$10:$AX$25,21))</f>
        <v/>
      </c>
      <c r="S22" s="1036" t="str">
        <f>IF($AN22=0,"",VLOOKUP($AN22,③女入力!$B$10:$AX$25,23))</f>
        <v/>
      </c>
      <c r="T22" s="1036"/>
      <c r="U22" s="1036"/>
      <c r="V22" s="1036"/>
      <c r="W22" s="573" t="str">
        <f>IF($AN22=0,"",VLOOKUP($AN22,③女入力!$B$10:$AX$25,34))</f>
        <v/>
      </c>
      <c r="X22" s="573"/>
      <c r="Y22" s="573" t="str">
        <f>IF($AN22=0,"",VLOOKUP($AN22,③女入力!$B$10:$AX$25,37))</f>
        <v/>
      </c>
      <c r="Z22" s="573"/>
      <c r="AA22" s="573" t="str">
        <f>IF($AN22=0,"",VLOOKUP($AN22,③女入力!$B$10:$BA$33,44)&amp;VLOOKUP($AN22,③女入力!$B$10:$BA$33,45))</f>
        <v/>
      </c>
      <c r="AB22" s="573"/>
      <c r="AC22" s="573"/>
      <c r="AD22" s="573"/>
      <c r="AE22" s="1037" t="str">
        <f>IF($AN22=0,"",VLOOKUP($AN22,③女入力!$B$10:$BA$33,46))</f>
        <v/>
      </c>
      <c r="AF22" s="1037"/>
      <c r="AG22" s="1037"/>
      <c r="AH22" s="1000" t="str">
        <f>IF($AN22=0,"",VLOOKUP($AN22,③女入力!$B$10:$BX$25,47))</f>
        <v/>
      </c>
      <c r="AI22" s="1000"/>
      <c r="AN22" s="369">
        <f>'⑥-2関東女選択'!AD13</f>
        <v>0</v>
      </c>
    </row>
    <row r="23" spans="1:40" ht="33.75" customHeight="1">
      <c r="A23" s="573" t="str">
        <f>IF($AN23=0,"",VLOOKUP($AN23,③女入力!$B$10:$AX$25,40))</f>
        <v/>
      </c>
      <c r="B23" s="573"/>
      <c r="C23" s="573">
        <f>'⑥-2関東女選択'!$AE14</f>
        <v>0</v>
      </c>
      <c r="D23" s="573"/>
      <c r="E23" s="573" t="str">
        <f>IF($AN23=0,"",VLOOKUP($AN23,③女入力!$B$10:$AX$25,3))</f>
        <v/>
      </c>
      <c r="F23" s="573"/>
      <c r="G23" s="685"/>
      <c r="H23" s="1016" t="str">
        <f>IF($AN23=0,"",VLOOKUP($AN23,③女入力!$B$10:$AX$25,7))</f>
        <v/>
      </c>
      <c r="I23" s="686"/>
      <c r="J23" s="687"/>
      <c r="K23" s="573" t="str">
        <f>IF($AN23=0,"",VLOOKUP($AN23,③女入力!$B$10:$AX$25,11))</f>
        <v/>
      </c>
      <c r="L23" s="573"/>
      <c r="M23" s="1038"/>
      <c r="N23" s="687" t="str">
        <f>IF($AN23=0,"",VLOOKUP($AN23,③女入力!$B$10:$AX$25,15))</f>
        <v/>
      </c>
      <c r="O23" s="573"/>
      <c r="P23" s="573"/>
      <c r="Q23" s="325" t="str">
        <f>IF($AN23=0,"",VLOOKUP($AN23,③女入力!$B$10:$AX$25,19))</f>
        <v/>
      </c>
      <c r="R23" s="325" t="str">
        <f>IF($AN23=0,"",VLOOKUP($AN23,③女入力!$B$10:$AX$25,21))</f>
        <v/>
      </c>
      <c r="S23" s="1036" t="str">
        <f>IF($AN23=0,"",VLOOKUP($AN23,③女入力!$B$10:$AX$25,23))</f>
        <v/>
      </c>
      <c r="T23" s="1036"/>
      <c r="U23" s="1036"/>
      <c r="V23" s="1036"/>
      <c r="W23" s="573" t="str">
        <f>IF($AN23=0,"",VLOOKUP($AN23,③女入力!$B$10:$AX$25,34))</f>
        <v/>
      </c>
      <c r="X23" s="573"/>
      <c r="Y23" s="573" t="str">
        <f>IF($AN23=0,"",VLOOKUP($AN23,③女入力!$B$10:$AX$25,37))</f>
        <v/>
      </c>
      <c r="Z23" s="573"/>
      <c r="AA23" s="573" t="str">
        <f>IF($AN23=0,"",VLOOKUP($AN23,③女入力!$B$10:$BA$33,44)&amp;VLOOKUP($AN23,③女入力!$B$10:$BA$33,45))</f>
        <v/>
      </c>
      <c r="AB23" s="573"/>
      <c r="AC23" s="573"/>
      <c r="AD23" s="573"/>
      <c r="AE23" s="1037" t="str">
        <f>IF($AN23=0,"",VLOOKUP($AN23,③女入力!$B$10:$BA$33,46))</f>
        <v/>
      </c>
      <c r="AF23" s="1037"/>
      <c r="AG23" s="1037"/>
      <c r="AH23" s="1000" t="str">
        <f>IF($AN23=0,"",VLOOKUP($AN23,③女入力!$B$10:$BX$25,47))</f>
        <v/>
      </c>
      <c r="AI23" s="1000"/>
      <c r="AN23" s="369">
        <f>'⑥-2関東女選択'!AD14</f>
        <v>0</v>
      </c>
    </row>
    <row r="24" spans="1:40" ht="33.75" customHeight="1">
      <c r="A24" s="573" t="str">
        <f>IF($AN24=0,"",VLOOKUP($AN24,③女入力!$B$10:$AX$25,40))</f>
        <v/>
      </c>
      <c r="B24" s="573"/>
      <c r="C24" s="573">
        <f>'⑥-2関東女選択'!$AE15</f>
        <v>0</v>
      </c>
      <c r="D24" s="573"/>
      <c r="E24" s="573" t="str">
        <f>IF($AN24=0,"",VLOOKUP($AN24,③女入力!$B$10:$AX$25,3))</f>
        <v/>
      </c>
      <c r="F24" s="573"/>
      <c r="G24" s="685"/>
      <c r="H24" s="1016" t="str">
        <f>IF($AN24=0,"",VLOOKUP($AN24,③女入力!$B$10:$AX$25,7))</f>
        <v/>
      </c>
      <c r="I24" s="686"/>
      <c r="J24" s="687"/>
      <c r="K24" s="573" t="str">
        <f>IF($AN24=0,"",VLOOKUP($AN24,③女入力!$B$10:$AX$25,11))</f>
        <v/>
      </c>
      <c r="L24" s="573"/>
      <c r="M24" s="1038"/>
      <c r="N24" s="687" t="str">
        <f>IF($AN24=0,"",VLOOKUP($AN24,③女入力!$B$10:$AX$25,15))</f>
        <v/>
      </c>
      <c r="O24" s="573"/>
      <c r="P24" s="573"/>
      <c r="Q24" s="325" t="str">
        <f>IF($AN24=0,"",VLOOKUP($AN24,③女入力!$B$10:$AX$25,19))</f>
        <v/>
      </c>
      <c r="R24" s="325" t="str">
        <f>IF($AN24=0,"",VLOOKUP($AN24,③女入力!$B$10:$AX$25,21))</f>
        <v/>
      </c>
      <c r="S24" s="1036" t="str">
        <f>IF($AN24=0,"",VLOOKUP($AN24,③女入力!$B$10:$AX$25,23))</f>
        <v/>
      </c>
      <c r="T24" s="1036"/>
      <c r="U24" s="1036"/>
      <c r="V24" s="1036"/>
      <c r="W24" s="573" t="str">
        <f>IF($AN24=0,"",VLOOKUP($AN24,③女入力!$B$10:$AX$25,34))</f>
        <v/>
      </c>
      <c r="X24" s="573"/>
      <c r="Y24" s="573" t="str">
        <f>IF($AN24=0,"",VLOOKUP($AN24,③女入力!$B$10:$AX$25,37))</f>
        <v/>
      </c>
      <c r="Z24" s="573"/>
      <c r="AA24" s="573" t="str">
        <f>IF($AN24=0,"",VLOOKUP($AN24,③女入力!$B$10:$BA$33,44)&amp;VLOOKUP($AN24,③女入力!$B$10:$BA$33,45))</f>
        <v/>
      </c>
      <c r="AB24" s="573"/>
      <c r="AC24" s="573"/>
      <c r="AD24" s="573"/>
      <c r="AE24" s="1037" t="str">
        <f>IF($AN24=0,"",VLOOKUP($AN24,③女入力!$B$10:$BA$33,46))</f>
        <v/>
      </c>
      <c r="AF24" s="1037"/>
      <c r="AG24" s="1037"/>
      <c r="AH24" s="1000" t="str">
        <f>IF($AN24=0,"",VLOOKUP($AN24,③女入力!$B$10:$BX$25,47))</f>
        <v/>
      </c>
      <c r="AI24" s="1000"/>
      <c r="AN24" s="369">
        <f>'⑥-2関東女選択'!AD15</f>
        <v>0</v>
      </c>
    </row>
    <row r="25" spans="1:40" ht="33.75" customHeight="1">
      <c r="A25" s="573" t="str">
        <f>IF($AN25=0,"",VLOOKUP($AN25,③女入力!$B$10:$AX$25,40))</f>
        <v/>
      </c>
      <c r="B25" s="573"/>
      <c r="C25" s="573">
        <f>'⑥-2関東女選択'!$AE16</f>
        <v>0</v>
      </c>
      <c r="D25" s="573"/>
      <c r="E25" s="573" t="str">
        <f>IF($AN25=0,"",VLOOKUP($AN25,③女入力!$B$10:$AX$25,3))</f>
        <v/>
      </c>
      <c r="F25" s="573"/>
      <c r="G25" s="685"/>
      <c r="H25" s="1016" t="str">
        <f>IF($AN25=0,"",VLOOKUP($AN25,③女入力!$B$10:$AX$25,7))</f>
        <v/>
      </c>
      <c r="I25" s="686"/>
      <c r="J25" s="687"/>
      <c r="K25" s="573" t="str">
        <f>IF($AN25=0,"",VLOOKUP($AN25,③女入力!$B$10:$AX$25,11))</f>
        <v/>
      </c>
      <c r="L25" s="573"/>
      <c r="M25" s="1038"/>
      <c r="N25" s="687" t="str">
        <f>IF($AN25=0,"",VLOOKUP($AN25,③女入力!$B$10:$AX$25,15))</f>
        <v/>
      </c>
      <c r="O25" s="573"/>
      <c r="P25" s="573"/>
      <c r="Q25" s="325" t="str">
        <f>IF($AN25=0,"",VLOOKUP($AN25,③女入力!$B$10:$AX$25,19))</f>
        <v/>
      </c>
      <c r="R25" s="325" t="str">
        <f>IF($AN25=0,"",VLOOKUP($AN25,③女入力!$B$10:$AX$25,21))</f>
        <v/>
      </c>
      <c r="S25" s="1036" t="str">
        <f>IF($AN25=0,"",VLOOKUP($AN25,③女入力!$B$10:$AX$25,23))</f>
        <v/>
      </c>
      <c r="T25" s="1036"/>
      <c r="U25" s="1036"/>
      <c r="V25" s="1036"/>
      <c r="W25" s="573" t="str">
        <f>IF($AN25=0,"",VLOOKUP($AN25,③女入力!$B$10:$AX$25,34))</f>
        <v/>
      </c>
      <c r="X25" s="573"/>
      <c r="Y25" s="573" t="str">
        <f>IF($AN25=0,"",VLOOKUP($AN25,③女入力!$B$10:$AX$25,37))</f>
        <v/>
      </c>
      <c r="Z25" s="573"/>
      <c r="AA25" s="573" t="str">
        <f>IF($AN25=0,"",VLOOKUP($AN25,③女入力!$B$10:$BA$33,44)&amp;VLOOKUP($AN25,③女入力!$B$10:$BA$33,45))</f>
        <v/>
      </c>
      <c r="AB25" s="573"/>
      <c r="AC25" s="573"/>
      <c r="AD25" s="573"/>
      <c r="AE25" s="1037" t="str">
        <f>IF($AN25=0,"",VLOOKUP($AN25,③女入力!$B$10:$BA$33,46))</f>
        <v/>
      </c>
      <c r="AF25" s="1037"/>
      <c r="AG25" s="1037"/>
      <c r="AH25" s="1000" t="str">
        <f>IF($AN25=0,"",VLOOKUP($AN25,③女入力!$B$10:$BX$25,47))</f>
        <v/>
      </c>
      <c r="AI25" s="1000"/>
      <c r="AN25" s="369">
        <f>'⑥-2関東女選択'!AD16</f>
        <v>0</v>
      </c>
    </row>
    <row r="26" spans="1:40" ht="33.75" customHeight="1">
      <c r="A26" s="573" t="str">
        <f>IF($AN26=0,"",VLOOKUP($AN26,③女入力!$B$10:$AX$25,40))</f>
        <v/>
      </c>
      <c r="B26" s="573"/>
      <c r="C26" s="573">
        <f>'⑥-2関東女選択'!$AE17</f>
        <v>0</v>
      </c>
      <c r="D26" s="573"/>
      <c r="E26" s="573" t="str">
        <f>IF($AN26=0,"",VLOOKUP($AN26,③女入力!$B$10:$AX$25,3))</f>
        <v/>
      </c>
      <c r="F26" s="573"/>
      <c r="G26" s="685"/>
      <c r="H26" s="1016" t="str">
        <f>IF($AN26=0,"",VLOOKUP($AN26,③女入力!$B$10:$AX$25,7))</f>
        <v/>
      </c>
      <c r="I26" s="686"/>
      <c r="J26" s="687"/>
      <c r="K26" s="573" t="str">
        <f>IF($AN26=0,"",VLOOKUP($AN26,③女入力!$B$10:$AX$25,11))</f>
        <v/>
      </c>
      <c r="L26" s="573"/>
      <c r="M26" s="1038"/>
      <c r="N26" s="687" t="str">
        <f>IF($AN26=0,"",VLOOKUP($AN26,③女入力!$B$10:$AX$25,15))</f>
        <v/>
      </c>
      <c r="O26" s="573"/>
      <c r="P26" s="573"/>
      <c r="Q26" s="325" t="str">
        <f>IF($AN26=0,"",VLOOKUP($AN26,③女入力!$B$10:$AX$25,19))</f>
        <v/>
      </c>
      <c r="R26" s="325" t="str">
        <f>IF($AN26=0,"",VLOOKUP($AN26,③女入力!$B$10:$AX$25,21))</f>
        <v/>
      </c>
      <c r="S26" s="1036" t="str">
        <f>IF($AN26=0,"",VLOOKUP($AN26,③女入力!$B$10:$AX$25,23))</f>
        <v/>
      </c>
      <c r="T26" s="1036"/>
      <c r="U26" s="1036"/>
      <c r="V26" s="1036"/>
      <c r="W26" s="573" t="str">
        <f>IF($AN26=0,"",VLOOKUP($AN26,③女入力!$B$10:$AX$25,34))</f>
        <v/>
      </c>
      <c r="X26" s="573"/>
      <c r="Y26" s="573" t="str">
        <f>IF($AN26=0,"",VLOOKUP($AN26,③女入力!$B$10:$AX$25,37))</f>
        <v/>
      </c>
      <c r="Z26" s="573"/>
      <c r="AA26" s="573" t="str">
        <f>IF($AN26=0,"",VLOOKUP($AN26,③女入力!$B$10:$BA$33,44)&amp;VLOOKUP($AN26,③女入力!$B$10:$BA$33,45))</f>
        <v/>
      </c>
      <c r="AB26" s="573"/>
      <c r="AC26" s="573"/>
      <c r="AD26" s="573"/>
      <c r="AE26" s="1037" t="str">
        <f>IF($AN26=0,"",VLOOKUP($AN26,③女入力!$B$10:$BA$33,46))</f>
        <v/>
      </c>
      <c r="AF26" s="1037"/>
      <c r="AG26" s="1037"/>
      <c r="AH26" s="1000" t="str">
        <f>IF($AN26=0,"",VLOOKUP($AN26,③女入力!$B$10:$BX$25,47))</f>
        <v/>
      </c>
      <c r="AI26" s="1000"/>
      <c r="AN26" s="369">
        <f>'⑥-2関東女選択'!AD17</f>
        <v>0</v>
      </c>
    </row>
    <row r="27" spans="1:40" ht="30" customHeight="1">
      <c r="A27" s="1025" t="s">
        <v>359</v>
      </c>
      <c r="B27" s="1025"/>
      <c r="C27" s="1025" t="s">
        <v>365</v>
      </c>
      <c r="D27" s="1025"/>
      <c r="E27" s="1025"/>
      <c r="F27" s="1025"/>
      <c r="G27" s="1025"/>
      <c r="H27" s="1025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</row>
    <row r="28" spans="1:40" ht="15" customHeight="1">
      <c r="A28" s="997" t="s">
        <v>361</v>
      </c>
      <c r="B28" s="997"/>
      <c r="C28" s="997" t="s">
        <v>362</v>
      </c>
      <c r="D28" s="997"/>
      <c r="E28" s="997"/>
      <c r="F28" s="997"/>
      <c r="G28" s="997"/>
      <c r="H28" s="997"/>
      <c r="I28" s="997"/>
      <c r="J28" s="997"/>
      <c r="K28" s="997"/>
      <c r="L28" s="997"/>
      <c r="M28" s="997"/>
      <c r="N28" s="997"/>
      <c r="O28" s="997"/>
      <c r="P28" s="997"/>
      <c r="Q28" s="997"/>
      <c r="R28" s="997"/>
      <c r="S28" s="997"/>
      <c r="T28" s="997"/>
      <c r="U28" s="997"/>
      <c r="V28" s="997"/>
      <c r="W28" s="997"/>
      <c r="X28" s="997"/>
      <c r="Y28" s="997"/>
      <c r="Z28" s="997"/>
      <c r="AA28" s="997"/>
      <c r="AB28" s="997"/>
      <c r="AC28" s="997"/>
      <c r="AD28" s="997"/>
      <c r="AE28" s="997"/>
      <c r="AF28" s="997"/>
      <c r="AG28" s="997"/>
      <c r="AH28" s="997"/>
      <c r="AI28" s="997"/>
    </row>
    <row r="29" spans="1:40" ht="30" customHeight="1">
      <c r="A29" s="365" t="s">
        <v>113</v>
      </c>
      <c r="B29" s="366"/>
      <c r="C29" s="998" t="s">
        <v>316</v>
      </c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998"/>
      <c r="P29" s="998"/>
      <c r="Q29" s="998"/>
      <c r="R29" s="998"/>
      <c r="S29" s="998"/>
      <c r="T29" s="998"/>
      <c r="U29" s="998"/>
      <c r="V29" s="998"/>
      <c r="W29" s="998"/>
      <c r="X29" s="998"/>
      <c r="Y29" s="998"/>
      <c r="Z29" s="998"/>
      <c r="AA29" s="998"/>
      <c r="AB29" s="998"/>
      <c r="AC29" s="998"/>
      <c r="AD29" s="998"/>
      <c r="AE29" s="998"/>
      <c r="AF29" s="998"/>
      <c r="AG29" s="998"/>
      <c r="AH29" s="998"/>
      <c r="AI29" s="998"/>
    </row>
    <row r="30" spans="1:40" ht="15" customHeight="1">
      <c r="C30" s="1022" t="s">
        <v>317</v>
      </c>
      <c r="D30" s="1022"/>
      <c r="E30" s="1022"/>
      <c r="F30" s="1022"/>
      <c r="G30" s="1022"/>
      <c r="H30" s="1022"/>
      <c r="J30" s="424">
        <f>①基本情報!$K$66</f>
        <v>0</v>
      </c>
      <c r="L30" s="1022" t="s">
        <v>318</v>
      </c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</row>
    <row r="31" spans="1:40" ht="9.6" customHeight="1"/>
    <row r="32" spans="1:40" ht="15" customHeight="1">
      <c r="J32" s="424">
        <f>①基本情報!$K$68</f>
        <v>0</v>
      </c>
      <c r="L32" s="1022" t="s">
        <v>319</v>
      </c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</row>
    <row r="33" spans="1:42" ht="9.6" customHeight="1"/>
    <row r="34" spans="1:42" ht="15" customHeight="1">
      <c r="C34" s="1022" t="s">
        <v>344</v>
      </c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2"/>
      <c r="AI34" s="1022"/>
    </row>
    <row r="35" spans="1:42" ht="12" customHeight="1"/>
    <row r="36" spans="1:42" ht="15" customHeight="1">
      <c r="A36" s="1022" t="str">
        <f>AN36&amp;AO36&amp;AP36</f>
        <v>上記の生徒が第４７回関東中学校柔道大会に参加することを承認します。</v>
      </c>
      <c r="B36" s="1022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2"/>
      <c r="AI36" s="1022"/>
      <c r="AN36" s="319" t="s">
        <v>345</v>
      </c>
      <c r="AO36" s="319" t="str">
        <f>Top!$B$6</f>
        <v>第４７回関東中学校柔道大会</v>
      </c>
      <c r="AP36" s="319" t="s">
        <v>346</v>
      </c>
    </row>
    <row r="37" spans="1:42" ht="12" customHeight="1"/>
    <row r="38" spans="1:42" ht="15" customHeight="1">
      <c r="A38" s="1022" t="str">
        <f>⑦日付!$Q$6</f>
        <v>令和年月日</v>
      </c>
      <c r="B38" s="1022"/>
      <c r="C38" s="1022"/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1022"/>
      <c r="Q38" s="1022"/>
      <c r="R38" s="1022"/>
    </row>
    <row r="39" spans="1:42" ht="12" customHeight="1"/>
    <row r="40" spans="1:42" ht="15" customHeight="1">
      <c r="A40" s="691" t="s">
        <v>347</v>
      </c>
      <c r="B40" s="691"/>
      <c r="C40" s="691"/>
      <c r="D40" s="691">
        <f>①基本情報!$B$9</f>
        <v>0</v>
      </c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U40" s="981" t="s">
        <v>348</v>
      </c>
      <c r="V40" s="981"/>
      <c r="W40" s="981"/>
      <c r="X40" s="981"/>
      <c r="Y40" s="691">
        <f>①基本情報!$U$12</f>
        <v>0</v>
      </c>
      <c r="Z40" s="691"/>
      <c r="AA40" s="691"/>
      <c r="AB40" s="691"/>
      <c r="AC40" s="691"/>
      <c r="AD40" s="691"/>
      <c r="AE40" s="691"/>
      <c r="AF40" s="691" t="s">
        <v>349</v>
      </c>
      <c r="AG40" s="691"/>
    </row>
    <row r="41" spans="1:42" ht="15" customHeight="1">
      <c r="A41" s="986" t="str">
        <f t="shared" ref="A41" si="0">$A$3</f>
        <v>第４７回関東中学校柔道大会申込書（女子個人戦）</v>
      </c>
      <c r="B41" s="986"/>
      <c r="C41" s="986"/>
      <c r="D41" s="986"/>
      <c r="E41" s="986"/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  <c r="S41" s="986"/>
      <c r="T41" s="986"/>
      <c r="U41" s="986"/>
      <c r="V41" s="986"/>
      <c r="W41" s="986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H41" s="986"/>
      <c r="AI41" s="986"/>
    </row>
    <row r="42" spans="1:42" ht="15" customHeight="1">
      <c r="A42" s="986"/>
      <c r="B42" s="986"/>
      <c r="C42" s="986"/>
      <c r="D42" s="986"/>
      <c r="E42" s="986"/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  <c r="S42" s="986"/>
      <c r="T42" s="986"/>
      <c r="U42" s="986"/>
      <c r="V42" s="986"/>
      <c r="W42" s="986"/>
      <c r="X42" s="986"/>
      <c r="Y42" s="986"/>
      <c r="Z42" s="986"/>
      <c r="AA42" s="986"/>
      <c r="AB42" s="986"/>
      <c r="AC42" s="986"/>
      <c r="AD42" s="986"/>
      <c r="AE42" s="986"/>
      <c r="AF42" s="986"/>
      <c r="AG42" s="986"/>
      <c r="AH42" s="986"/>
      <c r="AI42" s="986"/>
    </row>
    <row r="43" spans="1:42" ht="18.75" customHeight="1">
      <c r="A43" s="685" t="s">
        <v>326</v>
      </c>
      <c r="B43" s="686"/>
      <c r="C43" s="687"/>
      <c r="D43" s="573" t="s">
        <v>327</v>
      </c>
      <c r="E43" s="573"/>
      <c r="F43" s="573"/>
      <c r="G43" s="573"/>
      <c r="H43" s="573"/>
      <c r="I43" s="573"/>
      <c r="J43" s="573"/>
      <c r="K43" s="573"/>
      <c r="L43" s="573"/>
      <c r="M43" s="573" t="s">
        <v>328</v>
      </c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685" t="s">
        <v>1</v>
      </c>
      <c r="AC43" s="686"/>
      <c r="AD43" s="686"/>
      <c r="AE43" s="686"/>
      <c r="AF43" s="686"/>
      <c r="AG43" s="686"/>
      <c r="AH43" s="686"/>
      <c r="AI43" s="687"/>
    </row>
    <row r="44" spans="1:42" ht="18.75" customHeight="1">
      <c r="A44" s="974">
        <f>①基本情報!$Y$8</f>
        <v>0</v>
      </c>
      <c r="B44" s="975"/>
      <c r="C44" s="976"/>
      <c r="D44" s="573">
        <f>①基本情報!$B$9</f>
        <v>0</v>
      </c>
      <c r="E44" s="573"/>
      <c r="F44" s="573"/>
      <c r="G44" s="573"/>
      <c r="H44" s="573"/>
      <c r="I44" s="573"/>
      <c r="J44" s="573"/>
      <c r="K44" s="573"/>
      <c r="L44" s="573"/>
      <c r="M44" s="356" t="s">
        <v>3</v>
      </c>
      <c r="N44" s="978">
        <f>①基本情報!$O$8</f>
        <v>0</v>
      </c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9"/>
      <c r="AB44" s="974" t="s">
        <v>329</v>
      </c>
      <c r="AC44" s="975"/>
      <c r="AD44" s="975">
        <f>①基本情報!$AC$8</f>
        <v>0</v>
      </c>
      <c r="AE44" s="975"/>
      <c r="AF44" s="975"/>
      <c r="AG44" s="975"/>
      <c r="AH44" s="975"/>
      <c r="AI44" s="976"/>
    </row>
    <row r="45" spans="1:42" ht="18.75" customHeight="1">
      <c r="A45" s="690"/>
      <c r="B45" s="691"/>
      <c r="C45" s="977"/>
      <c r="D45" s="573"/>
      <c r="E45" s="573"/>
      <c r="F45" s="573"/>
      <c r="G45" s="573"/>
      <c r="H45" s="573"/>
      <c r="I45" s="573"/>
      <c r="J45" s="573"/>
      <c r="K45" s="573"/>
      <c r="L45" s="573"/>
      <c r="M45" s="980" t="str">
        <f>①基本情報!$Y$8&amp;①基本情報!$N$9</f>
        <v/>
      </c>
      <c r="N45" s="981"/>
      <c r="O45" s="981"/>
      <c r="P45" s="981"/>
      <c r="Q45" s="981"/>
      <c r="R45" s="981"/>
      <c r="S45" s="981"/>
      <c r="T45" s="981"/>
      <c r="U45" s="981"/>
      <c r="V45" s="981"/>
      <c r="W45" s="981"/>
      <c r="X45" s="981"/>
      <c r="Y45" s="981"/>
      <c r="Z45" s="981"/>
      <c r="AA45" s="982"/>
      <c r="AB45" s="983" t="s">
        <v>330</v>
      </c>
      <c r="AC45" s="984"/>
      <c r="AD45" s="984">
        <f>①基本情報!$AB$12</f>
        <v>0</v>
      </c>
      <c r="AE45" s="984"/>
      <c r="AF45" s="984"/>
      <c r="AG45" s="984"/>
      <c r="AH45" s="984"/>
      <c r="AI45" s="985"/>
    </row>
    <row r="46" spans="1:42" ht="18.75" customHeight="1">
      <c r="A46" s="685" t="s">
        <v>23</v>
      </c>
      <c r="B46" s="686"/>
      <c r="C46" s="686"/>
      <c r="D46" s="686"/>
      <c r="E46" s="686"/>
      <c r="F46" s="686"/>
      <c r="G46" s="686"/>
      <c r="H46" s="687"/>
      <c r="I46" s="573" t="s">
        <v>331</v>
      </c>
      <c r="J46" s="573"/>
      <c r="K46" s="573"/>
      <c r="L46" s="685" t="s">
        <v>332</v>
      </c>
      <c r="M46" s="686"/>
      <c r="N46" s="686"/>
      <c r="O46" s="686"/>
      <c r="P46" s="686"/>
      <c r="Q46" s="686"/>
      <c r="R46" s="686"/>
      <c r="S46" s="686"/>
      <c r="T46" s="686"/>
      <c r="U46" s="686"/>
      <c r="V46" s="685" t="s">
        <v>351</v>
      </c>
      <c r="W46" s="686"/>
      <c r="X46" s="686"/>
      <c r="Y46" s="687"/>
      <c r="Z46" s="685" t="s">
        <v>24</v>
      </c>
      <c r="AA46" s="686"/>
      <c r="AB46" s="686"/>
      <c r="AC46" s="686"/>
      <c r="AD46" s="686"/>
      <c r="AE46" s="686"/>
      <c r="AF46" s="687"/>
      <c r="AG46" s="573" t="s">
        <v>331</v>
      </c>
      <c r="AH46" s="573"/>
      <c r="AI46" s="573"/>
    </row>
    <row r="47" spans="1:42" ht="18.75" customHeight="1">
      <c r="A47" s="974" t="s">
        <v>333</v>
      </c>
      <c r="B47" s="975"/>
      <c r="C47" s="987" t="str">
        <f>①基本情報!$D$36&amp;" "&amp;①基本情報!$I$36</f>
        <v xml:space="preserve"> </v>
      </c>
      <c r="D47" s="987"/>
      <c r="E47" s="987"/>
      <c r="F47" s="987"/>
      <c r="G47" s="987"/>
      <c r="H47" s="988"/>
      <c r="I47" s="1000">
        <f>①基本情報!$N$37</f>
        <v>0</v>
      </c>
      <c r="J47" s="1000"/>
      <c r="K47" s="1000"/>
      <c r="L47" s="685" t="s">
        <v>334</v>
      </c>
      <c r="M47" s="686"/>
      <c r="N47" s="686">
        <f>①基本情報!$N$39</f>
        <v>0</v>
      </c>
      <c r="O47" s="686"/>
      <c r="P47" s="686"/>
      <c r="Q47" s="686"/>
      <c r="R47" s="686"/>
      <c r="S47" s="686"/>
      <c r="T47" s="686"/>
      <c r="U47" s="687"/>
      <c r="V47" s="974">
        <f>①基本情報!$D$48</f>
        <v>0</v>
      </c>
      <c r="W47" s="975"/>
      <c r="X47" s="975"/>
      <c r="Y47" s="976"/>
      <c r="Z47" s="974" t="s">
        <v>333</v>
      </c>
      <c r="AA47" s="975"/>
      <c r="AB47" s="987" t="str">
        <f>①基本情報!$D$45&amp;" "&amp;①基本情報!$I$45</f>
        <v xml:space="preserve"> </v>
      </c>
      <c r="AC47" s="987"/>
      <c r="AD47" s="987"/>
      <c r="AE47" s="987"/>
      <c r="AF47" s="988"/>
      <c r="AG47" s="1023">
        <f>①基本情報!$N$50</f>
        <v>0</v>
      </c>
      <c r="AH47" s="1023"/>
      <c r="AI47" s="1023"/>
    </row>
    <row r="48" spans="1:42" ht="18.75" customHeight="1">
      <c r="A48" s="690" t="str">
        <f>①基本情報!$D$37&amp;" "&amp;①基本情報!$I$37</f>
        <v xml:space="preserve"> </v>
      </c>
      <c r="B48" s="691"/>
      <c r="C48" s="691"/>
      <c r="D48" s="691"/>
      <c r="E48" s="691"/>
      <c r="F48" s="691"/>
      <c r="G48" s="691"/>
      <c r="H48" s="977"/>
      <c r="I48" s="1000"/>
      <c r="J48" s="1000"/>
      <c r="K48" s="1000"/>
      <c r="L48" s="690" t="s">
        <v>335</v>
      </c>
      <c r="M48" s="691"/>
      <c r="N48" s="691"/>
      <c r="O48" s="691"/>
      <c r="P48" s="691">
        <f>①基本情報!$W$37</f>
        <v>0</v>
      </c>
      <c r="Q48" s="691"/>
      <c r="R48" s="691"/>
      <c r="S48" s="691"/>
      <c r="T48" s="691"/>
      <c r="U48" s="977"/>
      <c r="V48" s="690"/>
      <c r="W48" s="691"/>
      <c r="X48" s="691"/>
      <c r="Y48" s="977"/>
      <c r="Z48" s="690" t="str">
        <f>①基本情報!$D$46&amp;" "&amp;①基本情報!$I$46</f>
        <v xml:space="preserve"> </v>
      </c>
      <c r="AA48" s="691"/>
      <c r="AB48" s="691"/>
      <c r="AC48" s="691"/>
      <c r="AD48" s="691"/>
      <c r="AE48" s="691"/>
      <c r="AF48" s="977"/>
      <c r="AG48" s="1023"/>
      <c r="AH48" s="1023"/>
      <c r="AI48" s="1023"/>
    </row>
    <row r="49" spans="1:40" ht="18.75" customHeight="1">
      <c r="A49" s="685" t="s">
        <v>352</v>
      </c>
      <c r="B49" s="686"/>
      <c r="C49" s="686"/>
      <c r="D49" s="686"/>
      <c r="E49" s="686"/>
      <c r="F49" s="686"/>
      <c r="G49" s="686"/>
      <c r="H49" s="687"/>
      <c r="I49" s="573" t="s">
        <v>331</v>
      </c>
      <c r="J49" s="573"/>
      <c r="K49" s="573"/>
      <c r="L49" s="685" t="s">
        <v>353</v>
      </c>
      <c r="M49" s="686"/>
      <c r="N49" s="686"/>
      <c r="O49" s="686"/>
      <c r="P49" s="686"/>
      <c r="Q49" s="686"/>
      <c r="R49" s="686"/>
      <c r="S49" s="686"/>
      <c r="T49" s="686"/>
      <c r="U49" s="687"/>
      <c r="V49" s="685" t="s">
        <v>354</v>
      </c>
      <c r="W49" s="686"/>
      <c r="X49" s="686"/>
      <c r="Y49" s="686"/>
      <c r="Z49" s="686"/>
      <c r="AA49" s="686"/>
      <c r="AB49" s="686"/>
      <c r="AC49" s="686"/>
      <c r="AD49" s="686"/>
      <c r="AE49" s="686"/>
      <c r="AF49" s="686"/>
      <c r="AG49" s="686"/>
      <c r="AH49" s="686"/>
      <c r="AI49" s="687"/>
    </row>
    <row r="50" spans="1:40" ht="18.75" customHeight="1">
      <c r="A50" s="974" t="s">
        <v>333</v>
      </c>
      <c r="B50" s="975"/>
      <c r="C50" s="987" t="str">
        <f>①基本情報!$K$55&amp;" "&amp;①基本情報!$P$55</f>
        <v xml:space="preserve"> </v>
      </c>
      <c r="D50" s="987"/>
      <c r="E50" s="987"/>
      <c r="F50" s="987"/>
      <c r="G50" s="987"/>
      <c r="H50" s="988"/>
      <c r="I50" s="1023" t="str">
        <f>①基本情報!$Y$8&amp;CHAR(10)&amp;"委員長"</f>
        <v xml:space="preserve">
委員長</v>
      </c>
      <c r="J50" s="1023"/>
      <c r="K50" s="1023"/>
      <c r="L50" s="974">
        <f>①基本情報!$E$58</f>
        <v>0</v>
      </c>
      <c r="M50" s="975"/>
      <c r="N50" s="975"/>
      <c r="O50" s="975"/>
      <c r="P50" s="975"/>
      <c r="Q50" s="975"/>
      <c r="R50" s="975"/>
      <c r="S50" s="975"/>
      <c r="T50" s="975"/>
      <c r="U50" s="976"/>
      <c r="V50" s="1001" t="s">
        <v>334</v>
      </c>
      <c r="W50" s="1002"/>
      <c r="X50" s="975"/>
      <c r="Y50" s="975"/>
      <c r="Z50" s="975"/>
      <c r="AA50" s="975"/>
      <c r="AB50" s="975"/>
      <c r="AC50" s="975"/>
      <c r="AD50" s="975"/>
      <c r="AE50" s="975"/>
      <c r="AF50" s="975"/>
      <c r="AG50" s="975"/>
      <c r="AH50" s="975"/>
      <c r="AI50" s="976"/>
    </row>
    <row r="51" spans="1:40" ht="18.75" customHeight="1">
      <c r="A51" s="690" t="str">
        <f>①基本情報!$K$56&amp;" "&amp;①基本情報!$P$56</f>
        <v xml:space="preserve"> </v>
      </c>
      <c r="B51" s="691"/>
      <c r="C51" s="691"/>
      <c r="D51" s="691"/>
      <c r="E51" s="691"/>
      <c r="F51" s="691"/>
      <c r="G51" s="691"/>
      <c r="H51" s="977"/>
      <c r="I51" s="1023"/>
      <c r="J51" s="1023"/>
      <c r="K51" s="1023"/>
      <c r="L51" s="690"/>
      <c r="M51" s="691"/>
      <c r="N51" s="691"/>
      <c r="O51" s="691"/>
      <c r="P51" s="691"/>
      <c r="Q51" s="691"/>
      <c r="R51" s="691"/>
      <c r="S51" s="691"/>
      <c r="T51" s="691"/>
      <c r="U51" s="977"/>
      <c r="V51" s="690">
        <f>①基本情報!$T$58</f>
        <v>0</v>
      </c>
      <c r="W51" s="691"/>
      <c r="X51" s="691"/>
      <c r="Y51" s="691"/>
      <c r="Z51" s="691"/>
      <c r="AA51" s="691"/>
      <c r="AB51" s="691"/>
      <c r="AC51" s="691"/>
      <c r="AD51" s="691"/>
      <c r="AE51" s="691"/>
      <c r="AF51" s="691"/>
      <c r="AG51" s="691"/>
      <c r="AH51" s="691"/>
      <c r="AI51" s="977"/>
    </row>
    <row r="52" spans="1:40" ht="30.75" customHeight="1">
      <c r="A52" s="1024" t="s">
        <v>337</v>
      </c>
      <c r="B52" s="1024"/>
      <c r="C52" s="1025" t="s">
        <v>355</v>
      </c>
      <c r="D52" s="1025"/>
      <c r="E52" s="1025"/>
      <c r="F52" s="1025"/>
      <c r="G52" s="1025"/>
      <c r="H52" s="1025"/>
      <c r="I52" s="1025"/>
      <c r="J52" s="1025"/>
      <c r="K52" s="1025"/>
      <c r="L52" s="1025"/>
      <c r="M52" s="1025"/>
      <c r="N52" s="1025"/>
      <c r="O52" s="1025"/>
      <c r="P52" s="1025"/>
      <c r="Q52" s="1025"/>
      <c r="R52" s="1025"/>
      <c r="S52" s="1025"/>
      <c r="T52" s="1025"/>
      <c r="U52" s="1025"/>
      <c r="V52" s="1025"/>
      <c r="W52" s="1025"/>
      <c r="X52" s="1025"/>
      <c r="Y52" s="1025"/>
      <c r="Z52" s="1025"/>
      <c r="AA52" s="1025"/>
      <c r="AB52" s="1025"/>
      <c r="AC52" s="1025"/>
      <c r="AD52" s="1025"/>
      <c r="AE52" s="1025"/>
      <c r="AF52" s="1025"/>
      <c r="AG52" s="1025"/>
      <c r="AH52" s="1025"/>
      <c r="AI52" s="1025"/>
    </row>
    <row r="53" spans="1:40" ht="15" customHeight="1">
      <c r="A53" s="368"/>
      <c r="B53" s="368"/>
      <c r="C53" s="1026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026"/>
      <c r="AC53" s="1026"/>
      <c r="AD53" s="1026"/>
      <c r="AE53" s="1026"/>
      <c r="AF53" s="1026"/>
      <c r="AG53" s="1026"/>
      <c r="AH53" s="1026"/>
      <c r="AI53" s="1026"/>
    </row>
    <row r="54" spans="1:40" ht="15" customHeight="1">
      <c r="A54" s="1022" t="s">
        <v>339</v>
      </c>
      <c r="B54" s="1022"/>
      <c r="C54" s="1022" t="s">
        <v>356</v>
      </c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2"/>
      <c r="AC54" s="1022"/>
      <c r="AD54" s="1022"/>
      <c r="AE54" s="1022"/>
      <c r="AF54" s="1022"/>
      <c r="AG54" s="1022"/>
      <c r="AH54" s="1022"/>
      <c r="AI54" s="1022"/>
    </row>
    <row r="55" spans="1:40" ht="15" customHeight="1">
      <c r="A55" s="974" t="s">
        <v>91</v>
      </c>
      <c r="B55" s="976"/>
      <c r="C55" s="1000" t="s">
        <v>201</v>
      </c>
      <c r="D55" s="573"/>
      <c r="E55" s="573" t="s">
        <v>52</v>
      </c>
      <c r="F55" s="573"/>
      <c r="G55" s="573"/>
      <c r="H55" s="573"/>
      <c r="I55" s="573"/>
      <c r="J55" s="573"/>
      <c r="K55" s="573" t="s">
        <v>37</v>
      </c>
      <c r="L55" s="573"/>
      <c r="M55" s="573"/>
      <c r="N55" s="573"/>
      <c r="O55" s="573"/>
      <c r="P55" s="573"/>
      <c r="Q55" s="1030" t="s">
        <v>32</v>
      </c>
      <c r="R55" s="1030" t="s">
        <v>342</v>
      </c>
      <c r="S55" s="573" t="s">
        <v>34</v>
      </c>
      <c r="T55" s="573"/>
      <c r="U55" s="573"/>
      <c r="V55" s="573"/>
      <c r="W55" s="573" t="s">
        <v>35</v>
      </c>
      <c r="X55" s="573"/>
      <c r="Y55" s="573" t="s">
        <v>36</v>
      </c>
      <c r="Z55" s="573"/>
      <c r="AA55" s="1027" t="s">
        <v>357</v>
      </c>
      <c r="AB55" s="1027"/>
      <c r="AC55" s="1027"/>
      <c r="AD55" s="1027"/>
      <c r="AE55" s="1011" t="s">
        <v>358</v>
      </c>
      <c r="AF55" s="1028"/>
      <c r="AG55" s="1012"/>
      <c r="AH55" s="1000" t="s">
        <v>401</v>
      </c>
      <c r="AI55" s="573"/>
    </row>
    <row r="56" spans="1:40" ht="15" customHeight="1">
      <c r="A56" s="690"/>
      <c r="B56" s="977"/>
      <c r="C56" s="573"/>
      <c r="D56" s="573"/>
      <c r="E56" s="1031" t="s">
        <v>31</v>
      </c>
      <c r="F56" s="1032"/>
      <c r="G56" s="1033"/>
      <c r="H56" s="1032" t="s">
        <v>11</v>
      </c>
      <c r="I56" s="1032"/>
      <c r="J56" s="1034"/>
      <c r="K56" s="1031" t="s">
        <v>68</v>
      </c>
      <c r="L56" s="1032"/>
      <c r="M56" s="1032"/>
      <c r="N56" s="1035" t="s">
        <v>69</v>
      </c>
      <c r="O56" s="1032"/>
      <c r="P56" s="1034"/>
      <c r="Q56" s="1030"/>
      <c r="R56" s="1030"/>
      <c r="S56" s="573"/>
      <c r="T56" s="573"/>
      <c r="U56" s="573"/>
      <c r="V56" s="573"/>
      <c r="W56" s="573"/>
      <c r="X56" s="573"/>
      <c r="Y56" s="573"/>
      <c r="Z56" s="573"/>
      <c r="AA56" s="1027"/>
      <c r="AB56" s="1027"/>
      <c r="AC56" s="1027"/>
      <c r="AD56" s="1027"/>
      <c r="AE56" s="1013"/>
      <c r="AF56" s="1029"/>
      <c r="AG56" s="1014"/>
      <c r="AH56" s="573"/>
      <c r="AI56" s="573"/>
      <c r="AJ56" s="359"/>
    </row>
    <row r="57" spans="1:40" ht="33.75" customHeight="1">
      <c r="A57" s="573" t="str">
        <f>IF($AN57=0,"",VLOOKUP($AN57,③女入力!$B$10:$AX$25,40))</f>
        <v/>
      </c>
      <c r="B57" s="573"/>
      <c r="C57" s="573">
        <f>'⑥-2関東女選択'!$AE18</f>
        <v>0</v>
      </c>
      <c r="D57" s="573"/>
      <c r="E57" s="573" t="str">
        <f>IF($AN57=0,"",VLOOKUP($AN57,③女入力!$B$10:$AX$25,3))</f>
        <v/>
      </c>
      <c r="F57" s="573"/>
      <c r="G57" s="685"/>
      <c r="H57" s="1016" t="str">
        <f>IF($AN57=0,"",VLOOKUP($AN57,③女入力!$B$10:$AX$25,7))</f>
        <v/>
      </c>
      <c r="I57" s="686"/>
      <c r="J57" s="687"/>
      <c r="K57" s="573" t="str">
        <f>IF($AN57=0,"",VLOOKUP($AN57,③女入力!$B$10:$AX$25,11))</f>
        <v/>
      </c>
      <c r="L57" s="573"/>
      <c r="M57" s="1038"/>
      <c r="N57" s="687" t="str">
        <f>IF($AN57=0,"",VLOOKUP($AN57,③女入力!$B$10:$AX$25,15))</f>
        <v/>
      </c>
      <c r="O57" s="573"/>
      <c r="P57" s="573"/>
      <c r="Q57" s="325" t="str">
        <f>IF($AN57=0,"",VLOOKUP($AN57,③女入力!$B$10:$AX$25,19))</f>
        <v/>
      </c>
      <c r="R57" s="325" t="str">
        <f>IF($AN57=0,"",VLOOKUP($AN57,③女入力!$B$10:$AX$25,21))</f>
        <v/>
      </c>
      <c r="S57" s="1036" t="str">
        <f>IF($AN57=0,"",VLOOKUP($AN57,③女入力!$B$10:$AX$25,23))</f>
        <v/>
      </c>
      <c r="T57" s="1036"/>
      <c r="U57" s="1036"/>
      <c r="V57" s="1036"/>
      <c r="W57" s="573" t="str">
        <f>IF($AN57=0,"",VLOOKUP($AN57,③女入力!$B$10:$AX$25,34))</f>
        <v/>
      </c>
      <c r="X57" s="573"/>
      <c r="Y57" s="573" t="str">
        <f>IF($AN57=0,"",VLOOKUP($AN57,③女入力!$B$10:$AX$25,37))</f>
        <v/>
      </c>
      <c r="Z57" s="573"/>
      <c r="AA57" s="573" t="str">
        <f>IF($AN57=0,"",VLOOKUP($AN57,③女入力!$B$10:$BA$33,44)&amp;VLOOKUP($AN57,③女入力!$B$10:$BA$33,45))</f>
        <v/>
      </c>
      <c r="AB57" s="573"/>
      <c r="AC57" s="573"/>
      <c r="AD57" s="573"/>
      <c r="AE57" s="1037" t="str">
        <f>IF($AN57=0,"",VLOOKUP($AN57,③女入力!$B$10:$BA$33,46))</f>
        <v/>
      </c>
      <c r="AF57" s="1037"/>
      <c r="AG57" s="1037"/>
      <c r="AH57" s="1000" t="str">
        <f>IF($AN57=0,"",VLOOKUP($AN57,③女入力!$B$10:$BX$25,47))</f>
        <v/>
      </c>
      <c r="AI57" s="1000"/>
      <c r="AJ57" s="359"/>
      <c r="AN57" s="369">
        <f>'⑥-2関東女選択'!AD18</f>
        <v>0</v>
      </c>
    </row>
    <row r="58" spans="1:40" ht="33.75" customHeight="1">
      <c r="A58" s="573" t="str">
        <f>IF($AN58=0,"",VLOOKUP($AN58,③女入力!$B$10:$AX$25,40))</f>
        <v/>
      </c>
      <c r="B58" s="573"/>
      <c r="C58" s="573">
        <f>'⑥-2関東女選択'!$AE19</f>
        <v>0</v>
      </c>
      <c r="D58" s="573"/>
      <c r="E58" s="573" t="str">
        <f>IF($AN58=0,"",VLOOKUP($AN58,③女入力!$B$10:$AX$25,3))</f>
        <v/>
      </c>
      <c r="F58" s="573"/>
      <c r="G58" s="685"/>
      <c r="H58" s="1016" t="str">
        <f>IF($AN58=0,"",VLOOKUP($AN58,③女入力!$B$10:$AX$25,7))</f>
        <v/>
      </c>
      <c r="I58" s="686"/>
      <c r="J58" s="687"/>
      <c r="K58" s="573" t="str">
        <f>IF($AN58=0,"",VLOOKUP($AN58,③女入力!$B$10:$AX$25,11))</f>
        <v/>
      </c>
      <c r="L58" s="573"/>
      <c r="M58" s="1038"/>
      <c r="N58" s="687" t="str">
        <f>IF($AN58=0,"",VLOOKUP($AN58,③女入力!$B$10:$AX$25,15))</f>
        <v/>
      </c>
      <c r="O58" s="573"/>
      <c r="P58" s="573"/>
      <c r="Q58" s="325" t="str">
        <f>IF($AN58=0,"",VLOOKUP($AN58,③女入力!$B$10:$AX$25,19))</f>
        <v/>
      </c>
      <c r="R58" s="325" t="str">
        <f>IF($AN58=0,"",VLOOKUP($AN58,③女入力!$B$10:$AX$25,21))</f>
        <v/>
      </c>
      <c r="S58" s="1036" t="str">
        <f>IF($AN58=0,"",VLOOKUP($AN58,③女入力!$B$10:$AX$25,23))</f>
        <v/>
      </c>
      <c r="T58" s="1036"/>
      <c r="U58" s="1036"/>
      <c r="V58" s="1036"/>
      <c r="W58" s="573" t="str">
        <f>IF($AN58=0,"",VLOOKUP($AN58,③女入力!$B$10:$AX$25,34))</f>
        <v/>
      </c>
      <c r="X58" s="573"/>
      <c r="Y58" s="573" t="str">
        <f>IF($AN58=0,"",VLOOKUP($AN58,③女入力!$B$10:$AX$25,37))</f>
        <v/>
      </c>
      <c r="Z58" s="573"/>
      <c r="AA58" s="573" t="str">
        <f>IF($AN58=0,"",VLOOKUP($AN58,③女入力!$B$10:$BA$33,44)&amp;VLOOKUP($AN58,③女入力!$B$10:$BA$33,45))</f>
        <v/>
      </c>
      <c r="AB58" s="573"/>
      <c r="AC58" s="573"/>
      <c r="AD58" s="573"/>
      <c r="AE58" s="1037" t="str">
        <f>IF($AN58=0,"",VLOOKUP($AN58,③女入力!$B$10:$BA$33,46))</f>
        <v/>
      </c>
      <c r="AF58" s="1037"/>
      <c r="AG58" s="1037"/>
      <c r="AH58" s="1000" t="str">
        <f>IF($AN58=0,"",VLOOKUP($AN58,③女入力!$B$10:$BX$25,47))</f>
        <v/>
      </c>
      <c r="AI58" s="1000"/>
      <c r="AN58" s="369">
        <f>'⑥-2関東女選択'!AD19</f>
        <v>0</v>
      </c>
    </row>
    <row r="59" spans="1:40" ht="33.75" customHeight="1">
      <c r="A59" s="573" t="str">
        <f>IF($AN59=0,"",VLOOKUP($AN59,③女入力!$B$10:$AX$25,40))</f>
        <v/>
      </c>
      <c r="B59" s="573"/>
      <c r="C59" s="573">
        <f>'⑥-2関東女選択'!$AE20</f>
        <v>0</v>
      </c>
      <c r="D59" s="573"/>
      <c r="E59" s="573" t="str">
        <f>IF($AN59=0,"",VLOOKUP($AN59,③女入力!$B$10:$AX$25,3))</f>
        <v/>
      </c>
      <c r="F59" s="573"/>
      <c r="G59" s="685"/>
      <c r="H59" s="1016" t="str">
        <f>IF($AN59=0,"",VLOOKUP($AN59,③女入力!$B$10:$AX$25,7))</f>
        <v/>
      </c>
      <c r="I59" s="686"/>
      <c r="J59" s="687"/>
      <c r="K59" s="573" t="str">
        <f>IF($AN59=0,"",VLOOKUP($AN59,③女入力!$B$10:$AX$25,11))</f>
        <v/>
      </c>
      <c r="L59" s="573"/>
      <c r="M59" s="1038"/>
      <c r="N59" s="687" t="str">
        <f>IF($AN59=0,"",VLOOKUP($AN59,③女入力!$B$10:$AX$25,15))</f>
        <v/>
      </c>
      <c r="O59" s="573"/>
      <c r="P59" s="573"/>
      <c r="Q59" s="325" t="str">
        <f>IF($AN59=0,"",VLOOKUP($AN59,③女入力!$B$10:$AX$25,19))</f>
        <v/>
      </c>
      <c r="R59" s="325" t="str">
        <f>IF($AN59=0,"",VLOOKUP($AN59,③女入力!$B$10:$AX$25,21))</f>
        <v/>
      </c>
      <c r="S59" s="1036" t="str">
        <f>IF($AN59=0,"",VLOOKUP($AN59,③女入力!$B$10:$AX$25,23))</f>
        <v/>
      </c>
      <c r="T59" s="1036"/>
      <c r="U59" s="1036"/>
      <c r="V59" s="1036"/>
      <c r="W59" s="573" t="str">
        <f>IF($AN59=0,"",VLOOKUP($AN59,③女入力!$B$10:$AX$25,34))</f>
        <v/>
      </c>
      <c r="X59" s="573"/>
      <c r="Y59" s="573" t="str">
        <f>IF($AN59=0,"",VLOOKUP($AN59,③女入力!$B$10:$AX$25,37))</f>
        <v/>
      </c>
      <c r="Z59" s="573"/>
      <c r="AA59" s="573" t="str">
        <f>IF($AN59=0,"",VLOOKUP($AN59,③女入力!$B$10:$BA$33,44)&amp;VLOOKUP($AN59,③女入力!$B$10:$BA$33,45))</f>
        <v/>
      </c>
      <c r="AB59" s="573"/>
      <c r="AC59" s="573"/>
      <c r="AD59" s="573"/>
      <c r="AE59" s="1037" t="str">
        <f>IF($AN59=0,"",VLOOKUP($AN59,③女入力!$B$10:$BA$33,46))</f>
        <v/>
      </c>
      <c r="AF59" s="1037"/>
      <c r="AG59" s="1037"/>
      <c r="AH59" s="1000" t="str">
        <f>IF($AN59=0,"",VLOOKUP($AN59,③女入力!$B$10:$BX$25,47))</f>
        <v/>
      </c>
      <c r="AI59" s="1000"/>
      <c r="AN59" s="369">
        <f>'⑥-2関東女選択'!AD20</f>
        <v>0</v>
      </c>
    </row>
    <row r="60" spans="1:40" ht="33.75" customHeight="1">
      <c r="A60" s="573" t="str">
        <f>IF($AN60=0,"",VLOOKUP($AN60,③女入力!$B$10:$AX$25,40))</f>
        <v/>
      </c>
      <c r="B60" s="573"/>
      <c r="C60" s="573">
        <f>'⑥-2関東女選択'!$AE21</f>
        <v>0</v>
      </c>
      <c r="D60" s="573"/>
      <c r="E60" s="573" t="str">
        <f>IF($AN60=0,"",VLOOKUP($AN60,③女入力!$B$10:$AX$25,3))</f>
        <v/>
      </c>
      <c r="F60" s="573"/>
      <c r="G60" s="685"/>
      <c r="H60" s="1016" t="str">
        <f>IF($AN60=0,"",VLOOKUP($AN60,③女入力!$B$10:$AX$25,7))</f>
        <v/>
      </c>
      <c r="I60" s="686"/>
      <c r="J60" s="687"/>
      <c r="K60" s="573" t="str">
        <f>IF($AN60=0,"",VLOOKUP($AN60,③女入力!$B$10:$AX$25,11))</f>
        <v/>
      </c>
      <c r="L60" s="573"/>
      <c r="M60" s="1038"/>
      <c r="N60" s="687" t="str">
        <f>IF($AN60=0,"",VLOOKUP($AN60,③女入力!$B$10:$AX$25,15))</f>
        <v/>
      </c>
      <c r="O60" s="573"/>
      <c r="P60" s="573"/>
      <c r="Q60" s="325" t="str">
        <f>IF($AN60=0,"",VLOOKUP($AN60,③女入力!$B$10:$AX$25,19))</f>
        <v/>
      </c>
      <c r="R60" s="325" t="str">
        <f>IF($AN60=0,"",VLOOKUP($AN60,③女入力!$B$10:$AX$25,21))</f>
        <v/>
      </c>
      <c r="S60" s="1036" t="str">
        <f>IF($AN60=0,"",VLOOKUP($AN60,③女入力!$B$10:$AX$25,23))</f>
        <v/>
      </c>
      <c r="T60" s="1036"/>
      <c r="U60" s="1036"/>
      <c r="V60" s="1036"/>
      <c r="W60" s="573" t="str">
        <f>IF($AN60=0,"",VLOOKUP($AN60,③女入力!$B$10:$AX$25,34))</f>
        <v/>
      </c>
      <c r="X60" s="573"/>
      <c r="Y60" s="573" t="str">
        <f>IF($AN60=0,"",VLOOKUP($AN60,③女入力!$B$10:$AX$25,37))</f>
        <v/>
      </c>
      <c r="Z60" s="573"/>
      <c r="AA60" s="573" t="str">
        <f>IF($AN60=0,"",VLOOKUP($AN60,③女入力!$B$10:$BA$33,44)&amp;VLOOKUP($AN60,③女入力!$B$10:$BA$33,45))</f>
        <v/>
      </c>
      <c r="AB60" s="573"/>
      <c r="AC60" s="573"/>
      <c r="AD60" s="573"/>
      <c r="AE60" s="1037" t="str">
        <f>IF($AN60=0,"",VLOOKUP($AN60,③女入力!$B$10:$BA$33,46))</f>
        <v/>
      </c>
      <c r="AF60" s="1037"/>
      <c r="AG60" s="1037"/>
      <c r="AH60" s="1000" t="str">
        <f>IF($AN60=0,"",VLOOKUP($AN60,③女入力!$B$10:$BX$25,47))</f>
        <v/>
      </c>
      <c r="AI60" s="1000"/>
      <c r="AN60" s="369">
        <f>'⑥-2関東女選択'!AD21</f>
        <v>0</v>
      </c>
    </row>
    <row r="61" spans="1:40" ht="33.75" customHeight="1">
      <c r="A61" s="573" t="str">
        <f>IF($AN61=0,"",VLOOKUP($AN61,③女入力!$B$10:$AX$25,40))</f>
        <v/>
      </c>
      <c r="B61" s="573"/>
      <c r="C61" s="573">
        <f>'⑥-2関東女選択'!$AE22</f>
        <v>0</v>
      </c>
      <c r="D61" s="573"/>
      <c r="E61" s="573" t="str">
        <f>IF($AN61=0,"",VLOOKUP($AN61,③女入力!$B$10:$AX$25,3))</f>
        <v/>
      </c>
      <c r="F61" s="573"/>
      <c r="G61" s="685"/>
      <c r="H61" s="1016" t="str">
        <f>IF($AN61=0,"",VLOOKUP($AN61,③女入力!$B$10:$AX$25,7))</f>
        <v/>
      </c>
      <c r="I61" s="686"/>
      <c r="J61" s="687"/>
      <c r="K61" s="573" t="str">
        <f>IF($AN61=0,"",VLOOKUP($AN61,③女入力!$B$10:$AX$25,11))</f>
        <v/>
      </c>
      <c r="L61" s="573"/>
      <c r="M61" s="1038"/>
      <c r="N61" s="687" t="str">
        <f>IF($AN61=0,"",VLOOKUP($AN61,③女入力!$B$10:$AX$25,15))</f>
        <v/>
      </c>
      <c r="O61" s="573"/>
      <c r="P61" s="573"/>
      <c r="Q61" s="325" t="str">
        <f>IF($AN61=0,"",VLOOKUP($AN61,③女入力!$B$10:$AX$25,19))</f>
        <v/>
      </c>
      <c r="R61" s="325" t="str">
        <f>IF($AN61=0,"",VLOOKUP($AN61,③女入力!$B$10:$AX$25,21))</f>
        <v/>
      </c>
      <c r="S61" s="1036" t="str">
        <f>IF($AN61=0,"",VLOOKUP($AN61,③女入力!$B$10:$AX$25,23))</f>
        <v/>
      </c>
      <c r="T61" s="1036"/>
      <c r="U61" s="1036"/>
      <c r="V61" s="1036"/>
      <c r="W61" s="573" t="str">
        <f>IF($AN61=0,"",VLOOKUP($AN61,③女入力!$B$10:$AX$25,34))</f>
        <v/>
      </c>
      <c r="X61" s="573"/>
      <c r="Y61" s="573" t="str">
        <f>IF($AN61=0,"",VLOOKUP($AN61,③女入力!$B$10:$AX$25,37))</f>
        <v/>
      </c>
      <c r="Z61" s="573"/>
      <c r="AA61" s="573" t="str">
        <f>IF($AN61=0,"",VLOOKUP($AN61,③女入力!$B$10:$BA$33,44)&amp;VLOOKUP($AN61,③女入力!$B$10:$BA$33,45))</f>
        <v/>
      </c>
      <c r="AB61" s="573"/>
      <c r="AC61" s="573"/>
      <c r="AD61" s="573"/>
      <c r="AE61" s="1037" t="str">
        <f>IF($AN61=0,"",VLOOKUP($AN61,③女入力!$B$10:$BA$33,46))</f>
        <v/>
      </c>
      <c r="AF61" s="1037"/>
      <c r="AG61" s="1037"/>
      <c r="AH61" s="1000" t="str">
        <f>IF($AN61=0,"",VLOOKUP($AN61,③女入力!$B$10:$BX$25,47))</f>
        <v/>
      </c>
      <c r="AI61" s="1000"/>
      <c r="AN61" s="369">
        <f>'⑥-2関東女選択'!AD22</f>
        <v>0</v>
      </c>
    </row>
    <row r="62" spans="1:40" ht="33.75" customHeight="1">
      <c r="A62" s="573" t="str">
        <f>IF($AN62=0,"",VLOOKUP($AN62,③女入力!$B$10:$AX$25,40))</f>
        <v/>
      </c>
      <c r="B62" s="573"/>
      <c r="C62" s="573">
        <f>'⑥-2関東女選択'!$AE23</f>
        <v>0</v>
      </c>
      <c r="D62" s="573"/>
      <c r="E62" s="573" t="str">
        <f>IF($AN62=0,"",VLOOKUP($AN62,③女入力!$B$10:$AX$25,3))</f>
        <v/>
      </c>
      <c r="F62" s="573"/>
      <c r="G62" s="685"/>
      <c r="H62" s="1016" t="str">
        <f>IF($AN62=0,"",VLOOKUP($AN62,③女入力!$B$10:$AX$25,7))</f>
        <v/>
      </c>
      <c r="I62" s="686"/>
      <c r="J62" s="687"/>
      <c r="K62" s="573" t="str">
        <f>IF($AN62=0,"",VLOOKUP($AN62,③女入力!$B$10:$AX$25,11))</f>
        <v/>
      </c>
      <c r="L62" s="573"/>
      <c r="M62" s="1038"/>
      <c r="N62" s="687" t="str">
        <f>IF($AN62=0,"",VLOOKUP($AN62,③女入力!$B$10:$AX$25,15))</f>
        <v/>
      </c>
      <c r="O62" s="573"/>
      <c r="P62" s="573"/>
      <c r="Q62" s="325" t="str">
        <f>IF($AN62=0,"",VLOOKUP($AN62,③女入力!$B$10:$AX$25,19))</f>
        <v/>
      </c>
      <c r="R62" s="325" t="str">
        <f>IF($AN62=0,"",VLOOKUP($AN62,③女入力!$B$10:$AX$25,21))</f>
        <v/>
      </c>
      <c r="S62" s="1036" t="str">
        <f>IF($AN62=0,"",VLOOKUP($AN62,③女入力!$B$10:$AX$25,23))</f>
        <v/>
      </c>
      <c r="T62" s="1036"/>
      <c r="U62" s="1036"/>
      <c r="V62" s="1036"/>
      <c r="W62" s="573" t="str">
        <f>IF($AN62=0,"",VLOOKUP($AN62,③女入力!$B$10:$AX$25,34))</f>
        <v/>
      </c>
      <c r="X62" s="573"/>
      <c r="Y62" s="573" t="str">
        <f>IF($AN62=0,"",VLOOKUP($AN62,③女入力!$B$10:$AX$25,37))</f>
        <v/>
      </c>
      <c r="Z62" s="573"/>
      <c r="AA62" s="573" t="str">
        <f>IF($AN62=0,"",VLOOKUP($AN62,③女入力!$B$10:$BA$33,44)&amp;VLOOKUP($AN62,③女入力!$B$10:$BA$33,45))</f>
        <v/>
      </c>
      <c r="AB62" s="573"/>
      <c r="AC62" s="573"/>
      <c r="AD62" s="573"/>
      <c r="AE62" s="1037" t="str">
        <f>IF($AN62=0,"",VLOOKUP($AN62,③女入力!$B$10:$BA$33,46))</f>
        <v/>
      </c>
      <c r="AF62" s="1037"/>
      <c r="AG62" s="1037"/>
      <c r="AH62" s="1000" t="str">
        <f>IF($AN62=0,"",VLOOKUP($AN62,③女入力!$B$10:$BX$25,47))</f>
        <v/>
      </c>
      <c r="AI62" s="1000"/>
      <c r="AN62" s="369">
        <f>'⑥-2関東女選択'!AD23</f>
        <v>0</v>
      </c>
    </row>
    <row r="63" spans="1:40" ht="33.75" customHeight="1">
      <c r="A63" s="573" t="str">
        <f>IF($AN63=0,"",VLOOKUP($AN63,③女入力!$B$10:$AX$25,40))</f>
        <v/>
      </c>
      <c r="B63" s="573"/>
      <c r="C63" s="573">
        <f>'⑥-2関東女選択'!$AE24</f>
        <v>0</v>
      </c>
      <c r="D63" s="573"/>
      <c r="E63" s="573" t="str">
        <f>IF($AN63=0,"",VLOOKUP($AN63,③女入力!$B$10:$AX$25,3))</f>
        <v/>
      </c>
      <c r="F63" s="573"/>
      <c r="G63" s="685"/>
      <c r="H63" s="1016" t="str">
        <f>IF($AN63=0,"",VLOOKUP($AN63,③女入力!$B$10:$AX$25,7))</f>
        <v/>
      </c>
      <c r="I63" s="686"/>
      <c r="J63" s="687"/>
      <c r="K63" s="573" t="str">
        <f>IF($AN63=0,"",VLOOKUP($AN63,③女入力!$B$10:$AX$25,11))</f>
        <v/>
      </c>
      <c r="L63" s="573"/>
      <c r="M63" s="1038"/>
      <c r="N63" s="687" t="str">
        <f>IF($AN63=0,"",VLOOKUP($AN63,③女入力!$B$10:$AX$25,15))</f>
        <v/>
      </c>
      <c r="O63" s="573"/>
      <c r="P63" s="573"/>
      <c r="Q63" s="325" t="str">
        <f>IF($AN63=0,"",VLOOKUP($AN63,③女入力!$B$10:$AX$25,19))</f>
        <v/>
      </c>
      <c r="R63" s="325" t="str">
        <f>IF($AN63=0,"",VLOOKUP($AN63,③女入力!$B$10:$AX$25,21))</f>
        <v/>
      </c>
      <c r="S63" s="1036" t="str">
        <f>IF($AN63=0,"",VLOOKUP($AN63,③女入力!$B$10:$AX$25,23))</f>
        <v/>
      </c>
      <c r="T63" s="1036"/>
      <c r="U63" s="1036"/>
      <c r="V63" s="1036"/>
      <c r="W63" s="573" t="str">
        <f>IF($AN63=0,"",VLOOKUP($AN63,③女入力!$B$10:$AX$25,34))</f>
        <v/>
      </c>
      <c r="X63" s="573"/>
      <c r="Y63" s="573" t="str">
        <f>IF($AN63=0,"",VLOOKUP($AN63,③女入力!$B$10:$AX$25,37))</f>
        <v/>
      </c>
      <c r="Z63" s="573"/>
      <c r="AA63" s="573" t="str">
        <f>IF($AN63=0,"",VLOOKUP($AN63,③女入力!$B$10:$BA$33,44)&amp;VLOOKUP($AN63,③女入力!$B$10:$BA$33,45))</f>
        <v/>
      </c>
      <c r="AB63" s="573"/>
      <c r="AC63" s="573"/>
      <c r="AD63" s="573"/>
      <c r="AE63" s="1037" t="str">
        <f>IF($AN63=0,"",VLOOKUP($AN63,③女入力!$B$10:$BA$33,46))</f>
        <v/>
      </c>
      <c r="AF63" s="1037"/>
      <c r="AG63" s="1037"/>
      <c r="AH63" s="1000" t="str">
        <f>IF($AN63=0,"",VLOOKUP($AN63,③女入力!$B$10:$BX$25,47))</f>
        <v/>
      </c>
      <c r="AI63" s="1000"/>
      <c r="AN63" s="369">
        <f>'⑥-2関東女選択'!AD24</f>
        <v>0</v>
      </c>
    </row>
    <row r="64" spans="1:40" ht="33.75" customHeight="1">
      <c r="A64" s="573" t="str">
        <f>IF($AN64=0,"",VLOOKUP($AN64,③女入力!$B$10:$AX$25,40))</f>
        <v/>
      </c>
      <c r="B64" s="573"/>
      <c r="C64" s="573">
        <f>'⑥-2関東女選択'!$AE25</f>
        <v>0</v>
      </c>
      <c r="D64" s="573"/>
      <c r="E64" s="573" t="str">
        <f>IF($AN64=0,"",VLOOKUP($AN64,③女入力!$B$10:$AX$25,3))</f>
        <v/>
      </c>
      <c r="F64" s="573"/>
      <c r="G64" s="685"/>
      <c r="H64" s="1016" t="str">
        <f>IF($AN64=0,"",VLOOKUP($AN64,③女入力!$B$10:$AX$25,7))</f>
        <v/>
      </c>
      <c r="I64" s="686"/>
      <c r="J64" s="687"/>
      <c r="K64" s="573" t="str">
        <f>IF($AN64=0,"",VLOOKUP($AN64,③女入力!$B$10:$AX$25,11))</f>
        <v/>
      </c>
      <c r="L64" s="573"/>
      <c r="M64" s="1038"/>
      <c r="N64" s="687" t="str">
        <f>IF($AN64=0,"",VLOOKUP($AN64,③女入力!$B$10:$AX$25,15))</f>
        <v/>
      </c>
      <c r="O64" s="573"/>
      <c r="P64" s="573"/>
      <c r="Q64" s="325" t="str">
        <f>IF($AN64=0,"",VLOOKUP($AN64,③女入力!$B$10:$AX$25,19))</f>
        <v/>
      </c>
      <c r="R64" s="325" t="str">
        <f>IF($AN64=0,"",VLOOKUP($AN64,③女入力!$B$10:$AX$25,21))</f>
        <v/>
      </c>
      <c r="S64" s="1036" t="str">
        <f>IF($AN64=0,"",VLOOKUP($AN64,③女入力!$B$10:$AX$25,23))</f>
        <v/>
      </c>
      <c r="T64" s="1036"/>
      <c r="U64" s="1036"/>
      <c r="V64" s="1036"/>
      <c r="W64" s="573" t="str">
        <f>IF($AN64=0,"",VLOOKUP($AN64,③女入力!$B$10:$AX$25,34))</f>
        <v/>
      </c>
      <c r="X64" s="573"/>
      <c r="Y64" s="573" t="str">
        <f>IF($AN64=0,"",VLOOKUP($AN64,③女入力!$B$10:$AX$25,37))</f>
        <v/>
      </c>
      <c r="Z64" s="573"/>
      <c r="AA64" s="573" t="str">
        <f>IF($AN64=0,"",VLOOKUP($AN64,③女入力!$B$10:$BA$33,44)&amp;VLOOKUP($AN64,③女入力!$B$10:$BA$33,45))</f>
        <v/>
      </c>
      <c r="AB64" s="573"/>
      <c r="AC64" s="573"/>
      <c r="AD64" s="573"/>
      <c r="AE64" s="1037" t="str">
        <f>IF($AN64=0,"",VLOOKUP($AN64,③女入力!$B$10:$BA$33,46))</f>
        <v/>
      </c>
      <c r="AF64" s="1037"/>
      <c r="AG64" s="1037"/>
      <c r="AH64" s="1000" t="str">
        <f>IF($AN64=0,"",VLOOKUP($AN64,③女入力!$B$10:$BX$25,47))</f>
        <v/>
      </c>
      <c r="AI64" s="1000"/>
      <c r="AN64" s="369">
        <f>'⑥-2関東女選択'!AD25</f>
        <v>0</v>
      </c>
    </row>
    <row r="65" spans="1:42" ht="30" customHeight="1">
      <c r="A65" s="1025" t="s">
        <v>359</v>
      </c>
      <c r="B65" s="1025"/>
      <c r="C65" s="1025" t="s">
        <v>365</v>
      </c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5"/>
      <c r="W65" s="1025"/>
      <c r="X65" s="1025"/>
      <c r="Y65" s="1025"/>
      <c r="Z65" s="1025"/>
      <c r="AA65" s="1025"/>
      <c r="AB65" s="1025"/>
      <c r="AC65" s="1025"/>
      <c r="AD65" s="1025"/>
      <c r="AE65" s="1025"/>
      <c r="AF65" s="1025"/>
      <c r="AG65" s="1025"/>
      <c r="AH65" s="1025"/>
      <c r="AI65" s="1025"/>
    </row>
    <row r="66" spans="1:42" ht="15" customHeight="1">
      <c r="A66" s="997" t="s">
        <v>361</v>
      </c>
      <c r="B66" s="997"/>
      <c r="C66" s="997" t="s">
        <v>362</v>
      </c>
      <c r="D66" s="997"/>
      <c r="E66" s="997"/>
      <c r="F66" s="997"/>
      <c r="G66" s="997"/>
      <c r="H66" s="997"/>
      <c r="I66" s="997"/>
      <c r="J66" s="997"/>
      <c r="K66" s="997"/>
      <c r="L66" s="997"/>
      <c r="M66" s="997"/>
      <c r="N66" s="997"/>
      <c r="O66" s="997"/>
      <c r="P66" s="997"/>
      <c r="Q66" s="997"/>
      <c r="R66" s="997"/>
      <c r="S66" s="997"/>
      <c r="T66" s="997"/>
      <c r="U66" s="997"/>
      <c r="V66" s="997"/>
      <c r="W66" s="997"/>
      <c r="X66" s="997"/>
      <c r="Y66" s="997"/>
      <c r="Z66" s="997"/>
      <c r="AA66" s="997"/>
      <c r="AB66" s="997"/>
      <c r="AC66" s="997"/>
      <c r="AD66" s="997"/>
      <c r="AE66" s="997"/>
      <c r="AF66" s="997"/>
      <c r="AG66" s="997"/>
      <c r="AH66" s="997"/>
      <c r="AI66" s="997"/>
    </row>
    <row r="67" spans="1:42" ht="30" customHeight="1">
      <c r="A67" s="365" t="s">
        <v>113</v>
      </c>
      <c r="B67" s="366"/>
      <c r="C67" s="998" t="s">
        <v>316</v>
      </c>
      <c r="D67" s="998"/>
      <c r="E67" s="998"/>
      <c r="F67" s="998"/>
      <c r="G67" s="998"/>
      <c r="H67" s="998"/>
      <c r="I67" s="998"/>
      <c r="J67" s="998"/>
      <c r="K67" s="998"/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8"/>
      <c r="W67" s="998"/>
      <c r="X67" s="998"/>
      <c r="Y67" s="998"/>
      <c r="Z67" s="998"/>
      <c r="AA67" s="998"/>
      <c r="AB67" s="998"/>
      <c r="AC67" s="998"/>
      <c r="AD67" s="998"/>
      <c r="AE67" s="998"/>
      <c r="AF67" s="998"/>
      <c r="AG67" s="998"/>
      <c r="AH67" s="998"/>
      <c r="AI67" s="998"/>
    </row>
    <row r="68" spans="1:42" ht="15" customHeight="1">
      <c r="C68" s="1022" t="s">
        <v>317</v>
      </c>
      <c r="D68" s="1022"/>
      <c r="E68" s="1022"/>
      <c r="F68" s="1022"/>
      <c r="G68" s="1022"/>
      <c r="H68" s="1022"/>
      <c r="J68" s="424">
        <f>①基本情報!$K$66</f>
        <v>0</v>
      </c>
      <c r="L68" s="1022" t="s">
        <v>318</v>
      </c>
      <c r="M68" s="1022"/>
      <c r="N68" s="1022"/>
      <c r="O68" s="1022"/>
      <c r="P68" s="1022"/>
      <c r="Q68" s="1022"/>
      <c r="R68" s="1022"/>
      <c r="S68" s="1022"/>
      <c r="T68" s="1022"/>
      <c r="U68" s="1022"/>
      <c r="V68" s="1022"/>
      <c r="W68" s="1022"/>
      <c r="X68" s="1022"/>
      <c r="Y68" s="1022"/>
      <c r="Z68" s="1022"/>
      <c r="AA68" s="1022"/>
      <c r="AB68" s="1022"/>
      <c r="AC68" s="1022"/>
      <c r="AD68" s="1022"/>
      <c r="AE68" s="1022"/>
      <c r="AF68" s="1022"/>
      <c r="AG68" s="1022"/>
    </row>
    <row r="69" spans="1:42" ht="9.6" customHeight="1"/>
    <row r="70" spans="1:42" ht="15" customHeight="1">
      <c r="J70" s="424">
        <f>①基本情報!$K$68</f>
        <v>0</v>
      </c>
      <c r="L70" s="1022" t="s">
        <v>319</v>
      </c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2"/>
      <c r="AC70" s="1022"/>
      <c r="AD70" s="1022"/>
      <c r="AE70" s="1022"/>
      <c r="AF70" s="1022"/>
      <c r="AG70" s="1022"/>
    </row>
    <row r="71" spans="1:42" ht="9.6" customHeight="1"/>
    <row r="72" spans="1:42" ht="15" customHeight="1">
      <c r="C72" s="1022" t="s">
        <v>344</v>
      </c>
      <c r="D72" s="1022"/>
      <c r="E72" s="1022"/>
      <c r="F72" s="1022"/>
      <c r="G72" s="1022"/>
      <c r="H72" s="1022"/>
      <c r="I72" s="1022"/>
      <c r="J72" s="1022"/>
      <c r="K72" s="1022"/>
      <c r="L72" s="1022"/>
      <c r="M72" s="1022"/>
      <c r="N72" s="1022"/>
      <c r="O72" s="1022"/>
      <c r="P72" s="1022"/>
      <c r="Q72" s="1022"/>
      <c r="R72" s="1022"/>
      <c r="S72" s="1022"/>
      <c r="T72" s="1022"/>
      <c r="U72" s="1022"/>
      <c r="V72" s="1022"/>
      <c r="W72" s="1022"/>
      <c r="X72" s="1022"/>
      <c r="Y72" s="1022"/>
      <c r="Z72" s="1022"/>
      <c r="AA72" s="1022"/>
      <c r="AB72" s="1022"/>
      <c r="AC72" s="1022"/>
      <c r="AD72" s="1022"/>
      <c r="AE72" s="1022"/>
      <c r="AF72" s="1022"/>
      <c r="AG72" s="1022"/>
      <c r="AH72" s="1022"/>
      <c r="AI72" s="1022"/>
    </row>
    <row r="73" spans="1:42" ht="12" customHeight="1"/>
    <row r="74" spans="1:42" ht="15" customHeight="1">
      <c r="A74" s="1022" t="str">
        <f>AN74&amp;AO74&amp;AP74</f>
        <v>上記の生徒が第４７回関東中学校柔道大会に参加することを承認します。</v>
      </c>
      <c r="B74" s="1022"/>
      <c r="C74" s="1022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1022"/>
      <c r="R74" s="1022"/>
      <c r="S74" s="1022"/>
      <c r="T74" s="1022"/>
      <c r="U74" s="1022"/>
      <c r="V74" s="1022"/>
      <c r="W74" s="1022"/>
      <c r="X74" s="1022"/>
      <c r="Y74" s="1022"/>
      <c r="Z74" s="1022"/>
      <c r="AA74" s="1022"/>
      <c r="AB74" s="1022"/>
      <c r="AC74" s="1022"/>
      <c r="AD74" s="1022"/>
      <c r="AE74" s="1022"/>
      <c r="AF74" s="1022"/>
      <c r="AG74" s="1022"/>
      <c r="AH74" s="1022"/>
      <c r="AI74" s="1022"/>
      <c r="AN74" s="319" t="s">
        <v>345</v>
      </c>
      <c r="AO74" s="319" t="str">
        <f>Top!$B$6</f>
        <v>第４７回関東中学校柔道大会</v>
      </c>
      <c r="AP74" s="319" t="s">
        <v>346</v>
      </c>
    </row>
    <row r="75" spans="1:42" ht="12" customHeight="1"/>
    <row r="76" spans="1:42" ht="15" customHeight="1">
      <c r="A76" s="1022" t="str">
        <f>⑦日付!$Q$6</f>
        <v>令和年月日</v>
      </c>
      <c r="B76" s="1022"/>
      <c r="C76" s="1022"/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1022"/>
      <c r="R76" s="1022"/>
    </row>
    <row r="77" spans="1:42" ht="12" customHeight="1"/>
    <row r="78" spans="1:42" ht="15" customHeight="1">
      <c r="A78" s="691" t="s">
        <v>347</v>
      </c>
      <c r="B78" s="691"/>
      <c r="C78" s="691"/>
      <c r="D78" s="691">
        <f>①基本情報!$B$9</f>
        <v>0</v>
      </c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U78" s="981" t="s">
        <v>348</v>
      </c>
      <c r="V78" s="981"/>
      <c r="W78" s="981"/>
      <c r="X78" s="981"/>
      <c r="Y78" s="691">
        <f>①基本情報!$U$12</f>
        <v>0</v>
      </c>
      <c r="Z78" s="691"/>
      <c r="AA78" s="691"/>
      <c r="AB78" s="691"/>
      <c r="AC78" s="691"/>
      <c r="AD78" s="691"/>
      <c r="AE78" s="691"/>
      <c r="AF78" s="691" t="s">
        <v>349</v>
      </c>
      <c r="AG78" s="691"/>
    </row>
    <row r="79" spans="1:42" ht="15" customHeight="1"/>
    <row r="80" spans="1:4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sheetProtection sheet="1" objects="1" scenarios="1"/>
  <mergeCells count="353">
    <mergeCell ref="L70:AG70"/>
    <mergeCell ref="C72:AI72"/>
    <mergeCell ref="A74:AI74"/>
    <mergeCell ref="A76:R76"/>
    <mergeCell ref="A78:C78"/>
    <mergeCell ref="D78:R78"/>
    <mergeCell ref="U78:X78"/>
    <mergeCell ref="Y78:AE78"/>
    <mergeCell ref="AF78:AG78"/>
    <mergeCell ref="A65:B65"/>
    <mergeCell ref="C65:AI65"/>
    <mergeCell ref="A66:B66"/>
    <mergeCell ref="C66:AI66"/>
    <mergeCell ref="C67:AI67"/>
    <mergeCell ref="C68:H68"/>
    <mergeCell ref="L68:AG68"/>
    <mergeCell ref="S64:V64"/>
    <mergeCell ref="W64:X64"/>
    <mergeCell ref="Y64:Z64"/>
    <mergeCell ref="AA64:AD64"/>
    <mergeCell ref="AE64:AG64"/>
    <mergeCell ref="AH64:AI64"/>
    <mergeCell ref="A64:B64"/>
    <mergeCell ref="C64:D64"/>
    <mergeCell ref="E64:G64"/>
    <mergeCell ref="H64:J64"/>
    <mergeCell ref="K64:M64"/>
    <mergeCell ref="N64:P64"/>
    <mergeCell ref="S63:V63"/>
    <mergeCell ref="W63:X63"/>
    <mergeCell ref="Y63:Z63"/>
    <mergeCell ref="AA63:AD63"/>
    <mergeCell ref="AE63:AG63"/>
    <mergeCell ref="AH63:AI63"/>
    <mergeCell ref="A63:B63"/>
    <mergeCell ref="C63:D63"/>
    <mergeCell ref="E63:G63"/>
    <mergeCell ref="H63:J63"/>
    <mergeCell ref="K63:M63"/>
    <mergeCell ref="N63:P63"/>
    <mergeCell ref="S62:V62"/>
    <mergeCell ref="W62:X62"/>
    <mergeCell ref="Y62:Z62"/>
    <mergeCell ref="AA62:AD62"/>
    <mergeCell ref="AE62:AG62"/>
    <mergeCell ref="AH62:AI62"/>
    <mergeCell ref="A62:B62"/>
    <mergeCell ref="C62:D62"/>
    <mergeCell ref="E62:G62"/>
    <mergeCell ref="H62:J62"/>
    <mergeCell ref="K62:M62"/>
    <mergeCell ref="N62:P62"/>
    <mergeCell ref="S61:V61"/>
    <mergeCell ref="W61:X61"/>
    <mergeCell ref="Y61:Z61"/>
    <mergeCell ref="AA61:AD61"/>
    <mergeCell ref="AE61:AG61"/>
    <mergeCell ref="AH61:AI61"/>
    <mergeCell ref="A61:B61"/>
    <mergeCell ref="C61:D61"/>
    <mergeCell ref="E61:G61"/>
    <mergeCell ref="H61:J61"/>
    <mergeCell ref="K61:M61"/>
    <mergeCell ref="N61:P61"/>
    <mergeCell ref="S60:V60"/>
    <mergeCell ref="W60:X60"/>
    <mergeCell ref="Y60:Z60"/>
    <mergeCell ref="AA60:AD60"/>
    <mergeCell ref="AE60:AG60"/>
    <mergeCell ref="AH60:AI60"/>
    <mergeCell ref="A60:B60"/>
    <mergeCell ref="C60:D60"/>
    <mergeCell ref="E60:G60"/>
    <mergeCell ref="H60:J60"/>
    <mergeCell ref="K60:M60"/>
    <mergeCell ref="N60:P60"/>
    <mergeCell ref="S59:V59"/>
    <mergeCell ref="W59:X59"/>
    <mergeCell ref="Y59:Z59"/>
    <mergeCell ref="AA59:AD59"/>
    <mergeCell ref="AE59:AG59"/>
    <mergeCell ref="AH59:AI59"/>
    <mergeCell ref="A59:B59"/>
    <mergeCell ref="C59:D59"/>
    <mergeCell ref="E59:G59"/>
    <mergeCell ref="H59:J59"/>
    <mergeCell ref="K59:M59"/>
    <mergeCell ref="N59:P59"/>
    <mergeCell ref="S58:V58"/>
    <mergeCell ref="W58:X58"/>
    <mergeCell ref="Y58:Z58"/>
    <mergeCell ref="AA58:AD58"/>
    <mergeCell ref="AE58:AG58"/>
    <mergeCell ref="AH58:AI58"/>
    <mergeCell ref="A58:B58"/>
    <mergeCell ref="C58:D58"/>
    <mergeCell ref="E58:G58"/>
    <mergeCell ref="H58:J58"/>
    <mergeCell ref="K58:M58"/>
    <mergeCell ref="N58:P58"/>
    <mergeCell ref="S57:V57"/>
    <mergeCell ref="W57:X57"/>
    <mergeCell ref="Y57:Z57"/>
    <mergeCell ref="AA57:AD57"/>
    <mergeCell ref="AE57:AG57"/>
    <mergeCell ref="AH57:AI57"/>
    <mergeCell ref="A57:B57"/>
    <mergeCell ref="C57:D57"/>
    <mergeCell ref="E57:G57"/>
    <mergeCell ref="H57:J57"/>
    <mergeCell ref="K57:M57"/>
    <mergeCell ref="N57:P57"/>
    <mergeCell ref="S55:V56"/>
    <mergeCell ref="W55:X56"/>
    <mergeCell ref="Y55:Z56"/>
    <mergeCell ref="AA55:AD56"/>
    <mergeCell ref="AE55:AG56"/>
    <mergeCell ref="AH55:AI56"/>
    <mergeCell ref="A55:B56"/>
    <mergeCell ref="C55:D56"/>
    <mergeCell ref="E55:J55"/>
    <mergeCell ref="K55:P55"/>
    <mergeCell ref="Q55:Q56"/>
    <mergeCell ref="R55:R56"/>
    <mergeCell ref="E56:G56"/>
    <mergeCell ref="H56:J56"/>
    <mergeCell ref="K56:M56"/>
    <mergeCell ref="N56:P56"/>
    <mergeCell ref="A51:H51"/>
    <mergeCell ref="V51:AI51"/>
    <mergeCell ref="A52:B52"/>
    <mergeCell ref="C52:AI53"/>
    <mergeCell ref="A54:B54"/>
    <mergeCell ref="C54:AI54"/>
    <mergeCell ref="A49:H49"/>
    <mergeCell ref="I49:K49"/>
    <mergeCell ref="L49:U49"/>
    <mergeCell ref="V49:AI49"/>
    <mergeCell ref="A50:B50"/>
    <mergeCell ref="C50:H50"/>
    <mergeCell ref="I50:K51"/>
    <mergeCell ref="L50:U51"/>
    <mergeCell ref="V50:W50"/>
    <mergeCell ref="X50:AI50"/>
    <mergeCell ref="A46:H46"/>
    <mergeCell ref="I46:K46"/>
    <mergeCell ref="L46:U46"/>
    <mergeCell ref="V46:Y46"/>
    <mergeCell ref="Z46:AF46"/>
    <mergeCell ref="AG46:AI46"/>
    <mergeCell ref="Z47:AA47"/>
    <mergeCell ref="AB47:AF47"/>
    <mergeCell ref="AG47:AI48"/>
    <mergeCell ref="A48:H48"/>
    <mergeCell ref="L48:O48"/>
    <mergeCell ref="P48:U48"/>
    <mergeCell ref="Z48:AF48"/>
    <mergeCell ref="A47:B47"/>
    <mergeCell ref="C47:H47"/>
    <mergeCell ref="I47:K48"/>
    <mergeCell ref="L47:M47"/>
    <mergeCell ref="N47:U47"/>
    <mergeCell ref="V47:Y48"/>
    <mergeCell ref="A41:AI42"/>
    <mergeCell ref="A43:C43"/>
    <mergeCell ref="D43:L43"/>
    <mergeCell ref="M43:AA43"/>
    <mergeCell ref="AB43:AI43"/>
    <mergeCell ref="A44:C45"/>
    <mergeCell ref="D44:L45"/>
    <mergeCell ref="N44:AA44"/>
    <mergeCell ref="AB44:AC44"/>
    <mergeCell ref="AD44:AI44"/>
    <mergeCell ref="M45:AA45"/>
    <mergeCell ref="AB45:AC45"/>
    <mergeCell ref="AD45:AI45"/>
    <mergeCell ref="L32:AG32"/>
    <mergeCell ref="C34:AI34"/>
    <mergeCell ref="A36:AI36"/>
    <mergeCell ref="A38:R38"/>
    <mergeCell ref="A40:C40"/>
    <mergeCell ref="D40:R40"/>
    <mergeCell ref="U40:X40"/>
    <mergeCell ref="Y40:AE40"/>
    <mergeCell ref="AF40:AG40"/>
    <mergeCell ref="A27:B27"/>
    <mergeCell ref="C27:AI27"/>
    <mergeCell ref="A28:B28"/>
    <mergeCell ref="C28:AI28"/>
    <mergeCell ref="C29:AI29"/>
    <mergeCell ref="C30:H30"/>
    <mergeCell ref="L30:AG30"/>
    <mergeCell ref="S26:V26"/>
    <mergeCell ref="W26:X26"/>
    <mergeCell ref="Y26:Z26"/>
    <mergeCell ref="AA26:AD26"/>
    <mergeCell ref="AE26:AG26"/>
    <mergeCell ref="AH26:AI26"/>
    <mergeCell ref="A26:B26"/>
    <mergeCell ref="C26:D26"/>
    <mergeCell ref="E26:G26"/>
    <mergeCell ref="H26:J26"/>
    <mergeCell ref="K26:M26"/>
    <mergeCell ref="N26:P26"/>
    <mergeCell ref="S25:V25"/>
    <mergeCell ref="W25:X25"/>
    <mergeCell ref="Y25:Z25"/>
    <mergeCell ref="AA25:AD25"/>
    <mergeCell ref="AE25:AG25"/>
    <mergeCell ref="AH25:AI25"/>
    <mergeCell ref="A25:B25"/>
    <mergeCell ref="C25:D25"/>
    <mergeCell ref="E25:G25"/>
    <mergeCell ref="H25:J25"/>
    <mergeCell ref="K25:M25"/>
    <mergeCell ref="N25:P25"/>
    <mergeCell ref="S24:V24"/>
    <mergeCell ref="W24:X24"/>
    <mergeCell ref="Y24:Z24"/>
    <mergeCell ref="AA24:AD24"/>
    <mergeCell ref="AE24:AG24"/>
    <mergeCell ref="AH24:AI24"/>
    <mergeCell ref="A24:B24"/>
    <mergeCell ref="C24:D24"/>
    <mergeCell ref="E24:G24"/>
    <mergeCell ref="H24:J24"/>
    <mergeCell ref="K24:M24"/>
    <mergeCell ref="N24:P24"/>
    <mergeCell ref="S23:V23"/>
    <mergeCell ref="W23:X23"/>
    <mergeCell ref="Y23:Z23"/>
    <mergeCell ref="AA23:AD23"/>
    <mergeCell ref="AE23:AG23"/>
    <mergeCell ref="AH23:AI23"/>
    <mergeCell ref="A23:B23"/>
    <mergeCell ref="C23:D23"/>
    <mergeCell ref="E23:G23"/>
    <mergeCell ref="H23:J23"/>
    <mergeCell ref="K23:M23"/>
    <mergeCell ref="N23:P23"/>
    <mergeCell ref="S22:V22"/>
    <mergeCell ref="W22:X22"/>
    <mergeCell ref="Y22:Z22"/>
    <mergeCell ref="AA22:AD22"/>
    <mergeCell ref="AE22:AG22"/>
    <mergeCell ref="AH22:AI22"/>
    <mergeCell ref="A22:B22"/>
    <mergeCell ref="C22:D22"/>
    <mergeCell ref="E22:G22"/>
    <mergeCell ref="H22:J22"/>
    <mergeCell ref="K22:M22"/>
    <mergeCell ref="N22:P22"/>
    <mergeCell ref="S21:V21"/>
    <mergeCell ref="W21:X21"/>
    <mergeCell ref="Y21:Z21"/>
    <mergeCell ref="AA21:AD21"/>
    <mergeCell ref="AE21:AG21"/>
    <mergeCell ref="AH21:AI21"/>
    <mergeCell ref="A21:B21"/>
    <mergeCell ref="C21:D21"/>
    <mergeCell ref="E21:G21"/>
    <mergeCell ref="H21:J21"/>
    <mergeCell ref="K21:M21"/>
    <mergeCell ref="N21:P21"/>
    <mergeCell ref="S20:V20"/>
    <mergeCell ref="W20:X20"/>
    <mergeCell ref="Y20:Z20"/>
    <mergeCell ref="AA20:AD20"/>
    <mergeCell ref="AE20:AG20"/>
    <mergeCell ref="AH20:AI20"/>
    <mergeCell ref="A20:B20"/>
    <mergeCell ref="C20:D20"/>
    <mergeCell ref="E20:G20"/>
    <mergeCell ref="H20:J20"/>
    <mergeCell ref="K20:M20"/>
    <mergeCell ref="N20:P20"/>
    <mergeCell ref="S19:V19"/>
    <mergeCell ref="W19:X19"/>
    <mergeCell ref="Y19:Z19"/>
    <mergeCell ref="AA19:AD19"/>
    <mergeCell ref="AE19:AG19"/>
    <mergeCell ref="AH19:AI19"/>
    <mergeCell ref="A19:B19"/>
    <mergeCell ref="C19:D19"/>
    <mergeCell ref="E19:G19"/>
    <mergeCell ref="H19:J19"/>
    <mergeCell ref="K19:M19"/>
    <mergeCell ref="N19:P19"/>
    <mergeCell ref="S17:V18"/>
    <mergeCell ref="W17:X18"/>
    <mergeCell ref="Y17:Z18"/>
    <mergeCell ref="AA17:AD18"/>
    <mergeCell ref="AE17:AG18"/>
    <mergeCell ref="AH17:AI18"/>
    <mergeCell ref="A17:B18"/>
    <mergeCell ref="C17:D18"/>
    <mergeCell ref="E17:J17"/>
    <mergeCell ref="K17:P17"/>
    <mergeCell ref="Q17:Q18"/>
    <mergeCell ref="R17:R18"/>
    <mergeCell ref="E18:G18"/>
    <mergeCell ref="H18:J18"/>
    <mergeCell ref="K18:M18"/>
    <mergeCell ref="N18:P18"/>
    <mergeCell ref="A13:H13"/>
    <mergeCell ref="V13:AI13"/>
    <mergeCell ref="A14:B14"/>
    <mergeCell ref="C14:AI15"/>
    <mergeCell ref="A16:B16"/>
    <mergeCell ref="C16:AI16"/>
    <mergeCell ref="A11:H11"/>
    <mergeCell ref="I11:K11"/>
    <mergeCell ref="L11:U11"/>
    <mergeCell ref="V11:AI11"/>
    <mergeCell ref="A12:B12"/>
    <mergeCell ref="C12:H12"/>
    <mergeCell ref="I12:K13"/>
    <mergeCell ref="L12:U13"/>
    <mergeCell ref="V12:W12"/>
    <mergeCell ref="X12:AI12"/>
    <mergeCell ref="Z9:AA9"/>
    <mergeCell ref="AB9:AF9"/>
    <mergeCell ref="AG9:AI10"/>
    <mergeCell ref="A10:H10"/>
    <mergeCell ref="L10:O10"/>
    <mergeCell ref="P10:U10"/>
    <mergeCell ref="Z10:AF10"/>
    <mergeCell ref="A9:B9"/>
    <mergeCell ref="C9:H9"/>
    <mergeCell ref="I9:K10"/>
    <mergeCell ref="L9:M9"/>
    <mergeCell ref="N9:U9"/>
    <mergeCell ref="V9:Y10"/>
    <mergeCell ref="D1:J1"/>
    <mergeCell ref="A3:AI4"/>
    <mergeCell ref="A5:C5"/>
    <mergeCell ref="D5:L5"/>
    <mergeCell ref="M5:AA5"/>
    <mergeCell ref="AB5:AI5"/>
    <mergeCell ref="A8:H8"/>
    <mergeCell ref="I8:K8"/>
    <mergeCell ref="L8:U8"/>
    <mergeCell ref="V8:Y8"/>
    <mergeCell ref="Z8:AF8"/>
    <mergeCell ref="AG8:AI8"/>
    <mergeCell ref="A6:C7"/>
    <mergeCell ref="D6:L7"/>
    <mergeCell ref="N6:AA6"/>
    <mergeCell ref="AB6:AC6"/>
    <mergeCell ref="AD6:AI6"/>
    <mergeCell ref="M7:AA7"/>
    <mergeCell ref="AB7:AC7"/>
    <mergeCell ref="AD7:AI7"/>
  </mergeCells>
  <phoneticPr fontId="2"/>
  <hyperlinks>
    <hyperlink ref="D1" location="Top!A1" display="Topへ戻る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3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4"/>
  <sheetViews>
    <sheetView showGridLines="0" showRowColHeaders="0" showZeros="0" zoomScaleNormal="100" zoomScaleSheetLayoutView="120" workbookViewId="0"/>
  </sheetViews>
  <sheetFormatPr defaultColWidth="9" defaultRowHeight="13.5"/>
  <cols>
    <col min="1" max="1" width="24.125" style="128" customWidth="1"/>
    <col min="2" max="2" width="8" style="128" customWidth="1"/>
    <col min="3" max="3" width="8.25" style="128" customWidth="1"/>
    <col min="4" max="4" width="6.125" style="128" customWidth="1"/>
    <col min="5" max="5" width="2.5" style="128" customWidth="1"/>
    <col min="6" max="6" width="11.25" style="128" customWidth="1"/>
    <col min="7" max="7" width="10.625" style="128" customWidth="1"/>
    <col min="8" max="8" width="11.5" style="128" customWidth="1"/>
    <col min="9" max="10" width="10.25" style="128" customWidth="1"/>
    <col min="11" max="16384" width="9" style="128"/>
  </cols>
  <sheetData>
    <row r="1" spans="1:12" ht="33.75" customHeight="1">
      <c r="A1" s="130" t="s">
        <v>103</v>
      </c>
    </row>
    <row r="2" spans="1:12" ht="33" customHeight="1">
      <c r="A2" s="477"/>
      <c r="B2" s="1043" t="s">
        <v>374</v>
      </c>
      <c r="C2" s="1043"/>
      <c r="D2" s="477"/>
      <c r="E2" s="477"/>
      <c r="F2" s="477"/>
      <c r="G2" s="477"/>
      <c r="H2" s="477"/>
      <c r="I2" s="1041" t="s">
        <v>265</v>
      </c>
      <c r="J2" s="1042"/>
      <c r="K2" s="1041" t="s">
        <v>263</v>
      </c>
      <c r="L2" s="1042"/>
    </row>
    <row r="3" spans="1:12" ht="18" customHeight="1">
      <c r="A3" s="478" t="s">
        <v>22</v>
      </c>
      <c r="B3" s="478" t="s">
        <v>122</v>
      </c>
      <c r="C3" s="478" t="s">
        <v>123</v>
      </c>
      <c r="D3" s="1039" t="s">
        <v>124</v>
      </c>
      <c r="E3" s="1040"/>
      <c r="F3" s="479" t="s">
        <v>129</v>
      </c>
      <c r="G3" s="534" t="s">
        <v>376</v>
      </c>
      <c r="H3" s="534" t="s">
        <v>378</v>
      </c>
      <c r="I3" s="478" t="s">
        <v>261</v>
      </c>
      <c r="J3" s="478" t="s">
        <v>262</v>
      </c>
      <c r="K3" s="480" t="s">
        <v>261</v>
      </c>
      <c r="L3" s="480" t="s">
        <v>262</v>
      </c>
    </row>
    <row r="4" spans="1:12" ht="14.25" customHeight="1">
      <c r="A4" s="481">
        <f>①基本情報!$B$9</f>
        <v>0</v>
      </c>
      <c r="B4" s="481">
        <f>'⑤-1全国男選択'!$W$21</f>
        <v>0</v>
      </c>
      <c r="C4" s="481">
        <f>'⑥-1全国女選択'!$W$18</f>
        <v>0</v>
      </c>
      <c r="D4" s="482">
        <f>SUM(B4:C4)</f>
        <v>0</v>
      </c>
      <c r="E4" s="483"/>
      <c r="F4" s="484">
        <f>D4*C6</f>
        <v>0</v>
      </c>
      <c r="G4" s="535">
        <f>D4*C7</f>
        <v>0</v>
      </c>
      <c r="H4" s="535">
        <f>SUM(F4:G4)</f>
        <v>0</v>
      </c>
      <c r="I4" s="538">
        <f>7-COUNTBLANK('⑤-1全国男選択'!V10:V16)</f>
        <v>0</v>
      </c>
      <c r="J4" s="538">
        <f>4-COUNTBLANK('⑥-1全国女選択'!V10:V13)</f>
        <v>0</v>
      </c>
      <c r="K4" s="539">
        <f>COUNTIF('⑤-1全国男選択'!AI10:AI17,"○")</f>
        <v>0</v>
      </c>
      <c r="L4" s="539">
        <f>COUNTIF('⑥-1全国女選択'!AI10:AI17,"○")</f>
        <v>0</v>
      </c>
    </row>
    <row r="5" spans="1:12">
      <c r="A5" s="485"/>
      <c r="B5" s="485"/>
      <c r="C5" s="485"/>
      <c r="D5" s="485"/>
      <c r="E5" s="485"/>
      <c r="F5" s="485"/>
      <c r="G5" s="485"/>
      <c r="H5" s="485"/>
      <c r="I5" s="485"/>
      <c r="J5" s="485"/>
    </row>
    <row r="6" spans="1:12">
      <c r="A6" s="486" t="s">
        <v>125</v>
      </c>
      <c r="B6" s="487" t="s">
        <v>126</v>
      </c>
      <c r="C6" s="488">
        <v>3000</v>
      </c>
      <c r="D6" s="485"/>
      <c r="E6" s="485"/>
      <c r="F6" s="485"/>
      <c r="G6" s="485"/>
      <c r="H6" s="485"/>
      <c r="I6" s="485"/>
      <c r="J6" s="485"/>
    </row>
    <row r="7" spans="1:12">
      <c r="A7" s="485"/>
      <c r="B7" s="536" t="s">
        <v>376</v>
      </c>
      <c r="C7" s="488">
        <v>1500</v>
      </c>
      <c r="D7" s="537" t="s">
        <v>130</v>
      </c>
      <c r="F7" s="485"/>
      <c r="G7" s="485"/>
      <c r="H7" s="485"/>
      <c r="I7" s="485"/>
      <c r="J7" s="485"/>
    </row>
    <row r="8" spans="1:12">
      <c r="A8" s="485"/>
      <c r="B8" s="485"/>
      <c r="C8" s="485"/>
      <c r="D8" s="485"/>
      <c r="E8" s="485"/>
      <c r="F8" s="485"/>
      <c r="G8" s="485"/>
      <c r="H8" s="485"/>
      <c r="I8" s="485"/>
      <c r="J8" s="485"/>
    </row>
    <row r="9" spans="1:12" ht="21" customHeight="1">
      <c r="A9" s="477"/>
      <c r="B9" s="1043" t="s">
        <v>375</v>
      </c>
      <c r="C9" s="1043"/>
      <c r="D9" s="477"/>
      <c r="E9" s="477"/>
      <c r="F9" s="477"/>
      <c r="G9" s="485"/>
      <c r="H9" s="485"/>
      <c r="I9" s="485"/>
      <c r="J9" s="485"/>
    </row>
    <row r="10" spans="1:12">
      <c r="A10" s="478" t="s">
        <v>22</v>
      </c>
      <c r="B10" s="478" t="s">
        <v>122</v>
      </c>
      <c r="C10" s="478" t="s">
        <v>123</v>
      </c>
      <c r="D10" s="1039" t="s">
        <v>124</v>
      </c>
      <c r="E10" s="1040"/>
      <c r="F10" s="479" t="s">
        <v>129</v>
      </c>
      <c r="G10" s="479" t="s">
        <v>377</v>
      </c>
      <c r="H10" s="489" t="s">
        <v>378</v>
      </c>
      <c r="I10" s="485"/>
      <c r="J10" s="485"/>
    </row>
    <row r="11" spans="1:12">
      <c r="A11" s="481">
        <f>①基本情報!$B$9</f>
        <v>0</v>
      </c>
      <c r="B11" s="481">
        <f>'⑤-2関東男選択'!$W$21</f>
        <v>0</v>
      </c>
      <c r="C11" s="481">
        <f>'⑥-2関東女選択'!$W$18</f>
        <v>0</v>
      </c>
      <c r="D11" s="482">
        <f>SUM(B11:C11)</f>
        <v>0</v>
      </c>
      <c r="E11" s="483"/>
      <c r="F11" s="484">
        <f>$D$11*C13</f>
        <v>0</v>
      </c>
      <c r="G11" s="490">
        <f>$D$11*C14</f>
        <v>0</v>
      </c>
      <c r="H11" s="491">
        <f>SUM(F11:G11)</f>
        <v>0</v>
      </c>
      <c r="I11" s="485"/>
      <c r="J11" s="485"/>
    </row>
    <row r="12" spans="1:12">
      <c r="A12" s="485"/>
      <c r="B12" s="485"/>
      <c r="C12" s="485"/>
      <c r="D12" s="485"/>
      <c r="E12" s="485"/>
      <c r="F12" s="485"/>
      <c r="G12" s="485"/>
      <c r="H12" s="485"/>
      <c r="I12" s="485"/>
      <c r="J12" s="485"/>
    </row>
    <row r="13" spans="1:12">
      <c r="A13" s="486" t="s">
        <v>125</v>
      </c>
      <c r="B13" s="487" t="s">
        <v>126</v>
      </c>
      <c r="C13" s="492">
        <v>2000</v>
      </c>
      <c r="D13" s="485"/>
      <c r="E13" s="485"/>
      <c r="F13" s="485"/>
      <c r="G13" s="485"/>
      <c r="H13" s="485"/>
      <c r="I13" s="485"/>
      <c r="J13" s="485"/>
    </row>
    <row r="14" spans="1:12">
      <c r="A14" s="486"/>
      <c r="B14" s="493" t="s">
        <v>376</v>
      </c>
      <c r="C14" s="492">
        <v>1500</v>
      </c>
      <c r="D14" s="485" t="s">
        <v>130</v>
      </c>
      <c r="E14" s="485"/>
      <c r="F14" s="485"/>
      <c r="G14" s="485"/>
      <c r="H14" s="485"/>
      <c r="I14" s="485"/>
      <c r="J14" s="485"/>
    </row>
  </sheetData>
  <sheetProtection sheet="1" objects="1" scenarios="1"/>
  <mergeCells count="6">
    <mergeCell ref="D10:E10"/>
    <mergeCell ref="D3:E3"/>
    <mergeCell ref="K2:L2"/>
    <mergeCell ref="I2:J2"/>
    <mergeCell ref="B2:C2"/>
    <mergeCell ref="B9:C9"/>
  </mergeCells>
  <phoneticPr fontId="2"/>
  <conditionalFormatting sqref="K4">
    <cfRule type="cellIs" dxfId="10" priority="4" operator="greaterThan">
      <formula>$B$4</formula>
    </cfRule>
  </conditionalFormatting>
  <conditionalFormatting sqref="L4">
    <cfRule type="cellIs" dxfId="9" priority="3" operator="greaterThan">
      <formula>$C$4</formula>
    </cfRule>
  </conditionalFormatting>
  <hyperlinks>
    <hyperlink ref="A1" location="Top!A1" display="Topへ戻る" xr:uid="{00000000-0004-0000-1200-000000000000}"/>
  </hyperlinks>
  <printOptions horizontalCentered="1"/>
  <pageMargins left="0.70866141732283472" right="0.70866141732283472" top="0.35433070866141736" bottom="0.15748031496062992" header="0.31496062992125984" footer="0.31496062992125984"/>
  <pageSetup paperSize="9" scale="96" orientation="portrait" r:id="rId1"/>
  <ignoredErrors>
    <ignoredError sqref="D4 B4:C4 J4:L4 I4 D11:H11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>
    <tabColor rgb="FFCCFFFF"/>
  </sheetPr>
  <dimension ref="A1:CP17"/>
  <sheetViews>
    <sheetView showGridLines="0" showRowColHeaders="0" showZeros="0" view="pageBreakPreview" zoomScale="80" zoomScaleNormal="70" zoomScaleSheetLayoutView="80" workbookViewId="0">
      <selection sqref="A1:B1"/>
    </sheetView>
  </sheetViews>
  <sheetFormatPr defaultColWidth="9" defaultRowHeight="13.5"/>
  <cols>
    <col min="1" max="1" width="10.5" style="213" bestFit="1" customWidth="1"/>
    <col min="2" max="2" width="9.25" style="214" bestFit="1" customWidth="1"/>
    <col min="3" max="3" width="29.5" style="269" customWidth="1"/>
    <col min="4" max="4" width="38.375" style="269" customWidth="1"/>
    <col min="5" max="6" width="12.5" style="269" customWidth="1"/>
    <col min="7" max="8" width="10.75" style="213" customWidth="1"/>
    <col min="9" max="9" width="21" style="213" customWidth="1"/>
    <col min="10" max="11" width="10.75" style="213" customWidth="1"/>
    <col min="12" max="12" width="21.375" style="213" customWidth="1"/>
    <col min="13" max="14" width="10.75" style="213" customWidth="1"/>
    <col min="15" max="15" width="21.375" style="213" customWidth="1"/>
    <col min="16" max="18" width="10.75" style="214" customWidth="1"/>
    <col min="19" max="20" width="10.75" style="215" customWidth="1"/>
    <col min="21" max="22" width="10.75" style="213" customWidth="1"/>
    <col min="23" max="23" width="21.375" style="213" customWidth="1"/>
    <col min="24" max="26" width="10.75" style="214" customWidth="1"/>
    <col min="27" max="28" width="10.75" style="215" customWidth="1"/>
    <col min="29" max="30" width="10.75" style="213" customWidth="1"/>
    <col min="31" max="31" width="21.625" style="213" customWidth="1"/>
    <col min="32" max="34" width="10.75" style="214" customWidth="1"/>
    <col min="35" max="36" width="10.75" style="215" customWidth="1"/>
    <col min="37" max="38" width="10.75" style="213" customWidth="1"/>
    <col min="39" max="39" width="21.875" style="213" customWidth="1"/>
    <col min="40" max="42" width="10.75" style="214" customWidth="1"/>
    <col min="43" max="44" width="10.75" style="215" customWidth="1"/>
    <col min="45" max="46" width="10.75" style="213" customWidth="1"/>
    <col min="47" max="47" width="21.375" style="213" customWidth="1"/>
    <col min="48" max="50" width="10.75" style="214" customWidth="1"/>
    <col min="51" max="52" width="10.75" style="215" customWidth="1"/>
    <col min="53" max="54" width="10.75" style="213" customWidth="1"/>
    <col min="55" max="55" width="21.375" style="213" customWidth="1"/>
    <col min="56" max="58" width="10.75" style="214" customWidth="1"/>
    <col min="59" max="60" width="10.75" style="215" customWidth="1"/>
    <col min="61" max="62" width="10.75" style="213" customWidth="1"/>
    <col min="63" max="63" width="21.375" style="213" customWidth="1"/>
    <col min="64" max="66" width="10.75" style="214" customWidth="1"/>
    <col min="67" max="68" width="10.75" style="215" customWidth="1"/>
    <col min="69" max="77" width="7.375" style="213" customWidth="1"/>
    <col min="78" max="79" width="9" style="213"/>
    <col min="80" max="80" width="14.375" style="213" customWidth="1"/>
    <col min="81" max="81" width="18.5" style="213" customWidth="1"/>
    <col min="82" max="82" width="11.5" style="213" customWidth="1"/>
    <col min="83" max="16384" width="9" style="213"/>
  </cols>
  <sheetData>
    <row r="1" spans="1:94" ht="75.75" customHeight="1" thickBot="1">
      <c r="A1" s="1059" t="s">
        <v>103</v>
      </c>
      <c r="B1" s="1059"/>
      <c r="C1" s="1"/>
      <c r="D1" s="155"/>
      <c r="E1" s="155"/>
      <c r="F1" s="155"/>
    </row>
    <row r="2" spans="1:94" s="12" customFormat="1" ht="18" customHeight="1">
      <c r="A2" s="30"/>
      <c r="B2" s="216"/>
      <c r="C2" s="1064" t="s">
        <v>22</v>
      </c>
      <c r="D2" s="1065"/>
      <c r="E2" s="1065"/>
      <c r="F2" s="1065"/>
      <c r="G2" s="1052" t="s">
        <v>23</v>
      </c>
      <c r="H2" s="1053"/>
      <c r="I2" s="1053"/>
      <c r="J2" s="1052" t="s">
        <v>24</v>
      </c>
      <c r="K2" s="1053"/>
      <c r="L2" s="1054"/>
      <c r="M2" s="1051" t="s">
        <v>25</v>
      </c>
      <c r="N2" s="1049"/>
      <c r="O2" s="1049"/>
      <c r="P2" s="1049"/>
      <c r="Q2" s="1049"/>
      <c r="R2" s="1049"/>
      <c r="S2" s="1049"/>
      <c r="T2" s="1050"/>
      <c r="U2" s="1051" t="s">
        <v>26</v>
      </c>
      <c r="V2" s="1049"/>
      <c r="W2" s="1049"/>
      <c r="X2" s="1049"/>
      <c r="Y2" s="1049"/>
      <c r="Z2" s="1049"/>
      <c r="AA2" s="1049"/>
      <c r="AB2" s="1050"/>
      <c r="AC2" s="1051" t="s">
        <v>27</v>
      </c>
      <c r="AD2" s="1049"/>
      <c r="AE2" s="1049"/>
      <c r="AF2" s="1049"/>
      <c r="AG2" s="1049"/>
      <c r="AH2" s="1049"/>
      <c r="AI2" s="1049"/>
      <c r="AJ2" s="1050"/>
      <c r="AK2" s="1051" t="s">
        <v>28</v>
      </c>
      <c r="AL2" s="1049"/>
      <c r="AM2" s="1049"/>
      <c r="AN2" s="1049"/>
      <c r="AO2" s="1049"/>
      <c r="AP2" s="1049"/>
      <c r="AQ2" s="1049"/>
      <c r="AR2" s="1050"/>
      <c r="AS2" s="1051" t="s">
        <v>29</v>
      </c>
      <c r="AT2" s="1049"/>
      <c r="AU2" s="1049"/>
      <c r="AV2" s="1049"/>
      <c r="AW2" s="1049"/>
      <c r="AX2" s="1049"/>
      <c r="AY2" s="1049"/>
      <c r="AZ2" s="1050"/>
      <c r="BA2" s="1048" t="s">
        <v>238</v>
      </c>
      <c r="BB2" s="1049"/>
      <c r="BC2" s="1049"/>
      <c r="BD2" s="1049"/>
      <c r="BE2" s="1049"/>
      <c r="BF2" s="1049"/>
      <c r="BG2" s="1049"/>
      <c r="BH2" s="1050"/>
      <c r="BI2" s="1048" t="s">
        <v>142</v>
      </c>
      <c r="BJ2" s="1049"/>
      <c r="BK2" s="1049"/>
      <c r="BL2" s="1049"/>
      <c r="BM2" s="1049"/>
      <c r="BN2" s="1049"/>
      <c r="BO2" s="1049"/>
      <c r="BP2" s="1050"/>
      <c r="BQ2" s="1046" t="s">
        <v>236</v>
      </c>
      <c r="BR2" s="1047"/>
      <c r="BS2" s="1046" t="s">
        <v>237</v>
      </c>
      <c r="BT2" s="1047"/>
      <c r="BU2" s="270" t="s">
        <v>25</v>
      </c>
      <c r="BV2" s="270" t="s">
        <v>26</v>
      </c>
      <c r="BW2" s="270" t="s">
        <v>27</v>
      </c>
      <c r="BX2" s="270" t="s">
        <v>90</v>
      </c>
      <c r="BY2" s="270" t="s">
        <v>29</v>
      </c>
      <c r="BZ2" s="270" t="s">
        <v>213</v>
      </c>
      <c r="CA2" s="311" t="s">
        <v>214</v>
      </c>
      <c r="CB2" s="1055" t="s">
        <v>269</v>
      </c>
      <c r="CC2" s="1056"/>
      <c r="CD2" s="1057"/>
    </row>
    <row r="3" spans="1:94" s="12" customFormat="1" ht="18" customHeight="1" thickBot="1">
      <c r="A3" s="76"/>
      <c r="B3" s="217"/>
      <c r="C3" s="1060" t="s">
        <v>407</v>
      </c>
      <c r="D3" s="1061"/>
      <c r="E3" s="1062" t="s">
        <v>30</v>
      </c>
      <c r="F3" s="1063"/>
      <c r="G3" s="218" t="s">
        <v>31</v>
      </c>
      <c r="H3" s="219" t="s">
        <v>11</v>
      </c>
      <c r="I3" s="220" t="s">
        <v>70</v>
      </c>
      <c r="J3" s="218" t="s">
        <v>31</v>
      </c>
      <c r="K3" s="219" t="s">
        <v>11</v>
      </c>
      <c r="L3" s="220" t="s">
        <v>70</v>
      </c>
      <c r="M3" s="218" t="s">
        <v>31</v>
      </c>
      <c r="N3" s="221" t="s">
        <v>11</v>
      </c>
      <c r="O3" s="220" t="s">
        <v>70</v>
      </c>
      <c r="P3" s="222" t="s">
        <v>32</v>
      </c>
      <c r="Q3" s="222" t="s">
        <v>33</v>
      </c>
      <c r="R3" s="222" t="s">
        <v>34</v>
      </c>
      <c r="S3" s="222" t="s">
        <v>35</v>
      </c>
      <c r="T3" s="223" t="s">
        <v>36</v>
      </c>
      <c r="U3" s="218" t="s">
        <v>31</v>
      </c>
      <c r="V3" s="219" t="s">
        <v>11</v>
      </c>
      <c r="W3" s="220" t="s">
        <v>70</v>
      </c>
      <c r="X3" s="222" t="s">
        <v>32</v>
      </c>
      <c r="Y3" s="222" t="s">
        <v>33</v>
      </c>
      <c r="Z3" s="222" t="s">
        <v>34</v>
      </c>
      <c r="AA3" s="222" t="s">
        <v>35</v>
      </c>
      <c r="AB3" s="223" t="s">
        <v>36</v>
      </c>
      <c r="AC3" s="218" t="s">
        <v>31</v>
      </c>
      <c r="AD3" s="219" t="s">
        <v>11</v>
      </c>
      <c r="AE3" s="220" t="s">
        <v>70</v>
      </c>
      <c r="AF3" s="222" t="s">
        <v>32</v>
      </c>
      <c r="AG3" s="222" t="s">
        <v>33</v>
      </c>
      <c r="AH3" s="222" t="s">
        <v>34</v>
      </c>
      <c r="AI3" s="222" t="s">
        <v>35</v>
      </c>
      <c r="AJ3" s="223" t="s">
        <v>36</v>
      </c>
      <c r="AK3" s="218" t="s">
        <v>31</v>
      </c>
      <c r="AL3" s="219" t="s">
        <v>11</v>
      </c>
      <c r="AM3" s="220" t="s">
        <v>70</v>
      </c>
      <c r="AN3" s="222" t="s">
        <v>32</v>
      </c>
      <c r="AO3" s="222" t="s">
        <v>33</v>
      </c>
      <c r="AP3" s="222" t="s">
        <v>34</v>
      </c>
      <c r="AQ3" s="222" t="s">
        <v>35</v>
      </c>
      <c r="AR3" s="223" t="s">
        <v>36</v>
      </c>
      <c r="AS3" s="218" t="s">
        <v>31</v>
      </c>
      <c r="AT3" s="219" t="s">
        <v>11</v>
      </c>
      <c r="AU3" s="220" t="s">
        <v>70</v>
      </c>
      <c r="AV3" s="222" t="s">
        <v>32</v>
      </c>
      <c r="AW3" s="222" t="s">
        <v>33</v>
      </c>
      <c r="AX3" s="222" t="s">
        <v>34</v>
      </c>
      <c r="AY3" s="222" t="s">
        <v>35</v>
      </c>
      <c r="AZ3" s="223" t="s">
        <v>36</v>
      </c>
      <c r="BA3" s="218" t="s">
        <v>31</v>
      </c>
      <c r="BB3" s="219" t="s">
        <v>11</v>
      </c>
      <c r="BC3" s="220" t="s">
        <v>70</v>
      </c>
      <c r="BD3" s="222" t="s">
        <v>32</v>
      </c>
      <c r="BE3" s="222" t="s">
        <v>33</v>
      </c>
      <c r="BF3" s="222" t="s">
        <v>34</v>
      </c>
      <c r="BG3" s="222" t="s">
        <v>35</v>
      </c>
      <c r="BH3" s="223" t="s">
        <v>36</v>
      </c>
      <c r="BI3" s="218" t="s">
        <v>31</v>
      </c>
      <c r="BJ3" s="219" t="s">
        <v>11</v>
      </c>
      <c r="BK3" s="220" t="s">
        <v>70</v>
      </c>
      <c r="BL3" s="222" t="s">
        <v>32</v>
      </c>
      <c r="BM3" s="222" t="s">
        <v>33</v>
      </c>
      <c r="BN3" s="222" t="s">
        <v>34</v>
      </c>
      <c r="BO3" s="222" t="s">
        <v>35</v>
      </c>
      <c r="BP3" s="223" t="s">
        <v>36</v>
      </c>
      <c r="BQ3" s="271" t="s">
        <v>430</v>
      </c>
      <c r="BR3" s="271" t="s">
        <v>431</v>
      </c>
      <c r="BS3" s="271" t="s">
        <v>430</v>
      </c>
      <c r="BT3" s="271" t="s">
        <v>431</v>
      </c>
      <c r="BU3" s="1044" t="s">
        <v>430</v>
      </c>
      <c r="BV3" s="1045"/>
      <c r="BW3" s="1045"/>
      <c r="BX3" s="1045"/>
      <c r="BY3" s="1045"/>
      <c r="BZ3" s="1045"/>
      <c r="CA3" s="1045"/>
      <c r="CB3" s="314" t="s">
        <v>266</v>
      </c>
      <c r="CC3" s="313" t="s">
        <v>267</v>
      </c>
      <c r="CD3" s="315" t="s">
        <v>268</v>
      </c>
    </row>
    <row r="4" spans="1:94" s="12" customFormat="1" ht="18" customHeight="1">
      <c r="A4" s="43"/>
      <c r="B4" s="225" t="s">
        <v>56</v>
      </c>
      <c r="C4" s="226" t="s">
        <v>118</v>
      </c>
      <c r="D4" s="227" t="s">
        <v>119</v>
      </c>
      <c r="E4" s="228" t="s">
        <v>73</v>
      </c>
      <c r="F4" s="229" t="s">
        <v>100</v>
      </c>
      <c r="G4" s="226" t="s">
        <v>40</v>
      </c>
      <c r="H4" s="230" t="s">
        <v>41</v>
      </c>
      <c r="I4" s="231" t="s">
        <v>64</v>
      </c>
      <c r="J4" s="226" t="s">
        <v>42</v>
      </c>
      <c r="K4" s="230" t="s">
        <v>43</v>
      </c>
      <c r="L4" s="231" t="s">
        <v>66</v>
      </c>
      <c r="M4" s="226" t="s">
        <v>44</v>
      </c>
      <c r="N4" s="232" t="s">
        <v>15</v>
      </c>
      <c r="O4" s="231" t="s">
        <v>67</v>
      </c>
      <c r="P4" s="233">
        <v>3</v>
      </c>
      <c r="Q4" s="233" t="s">
        <v>45</v>
      </c>
      <c r="R4" s="234" t="s">
        <v>441</v>
      </c>
      <c r="S4" s="235">
        <v>170</v>
      </c>
      <c r="T4" s="236">
        <v>72</v>
      </c>
      <c r="U4" s="237"/>
      <c r="V4" s="238"/>
      <c r="W4" s="239"/>
      <c r="X4" s="240"/>
      <c r="Y4" s="240"/>
      <c r="Z4" s="241"/>
      <c r="AA4" s="242"/>
      <c r="AB4" s="243"/>
      <c r="AC4" s="237"/>
      <c r="AD4" s="238"/>
      <c r="AE4" s="239"/>
      <c r="AF4" s="240"/>
      <c r="AG4" s="240"/>
      <c r="AH4" s="241"/>
      <c r="AI4" s="242"/>
      <c r="AJ4" s="243"/>
      <c r="AK4" s="237"/>
      <c r="AL4" s="238"/>
      <c r="AM4" s="239"/>
      <c r="AN4" s="240"/>
      <c r="AO4" s="240"/>
      <c r="AP4" s="241"/>
      <c r="AQ4" s="242"/>
      <c r="AR4" s="243"/>
      <c r="AS4" s="237"/>
      <c r="AT4" s="238"/>
      <c r="AU4" s="239"/>
      <c r="AV4" s="240"/>
      <c r="AW4" s="240"/>
      <c r="AX4" s="241"/>
      <c r="AY4" s="242"/>
      <c r="AZ4" s="243"/>
      <c r="BA4" s="237"/>
      <c r="BB4" s="238"/>
      <c r="BC4" s="239"/>
      <c r="BD4" s="240"/>
      <c r="BE4" s="240"/>
      <c r="BF4" s="241"/>
      <c r="BG4" s="242"/>
      <c r="BH4" s="243"/>
      <c r="BI4" s="237"/>
      <c r="BJ4" s="238"/>
      <c r="BK4" s="239"/>
      <c r="BL4" s="240"/>
      <c r="BM4" s="240"/>
      <c r="BN4" s="241"/>
      <c r="BO4" s="242"/>
      <c r="BP4" s="243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12"/>
      <c r="CB4" s="316"/>
      <c r="CC4" s="312"/>
      <c r="CD4" s="306"/>
    </row>
    <row r="5" spans="1:94" s="12" customFormat="1" ht="18" customHeight="1" thickBot="1">
      <c r="A5" s="433" t="s">
        <v>63</v>
      </c>
      <c r="B5" s="434" t="s">
        <v>46</v>
      </c>
      <c r="C5" s="437">
        <f>①基本情報!$B$9</f>
        <v>0</v>
      </c>
      <c r="D5" s="438">
        <f>①基本情報!$B$8</f>
        <v>0</v>
      </c>
      <c r="E5" s="439">
        <f>①基本情報!$J$9</f>
        <v>0</v>
      </c>
      <c r="F5" s="440">
        <f>①基本情報!$J$8</f>
        <v>0</v>
      </c>
      <c r="G5" s="437">
        <f>①基本情報!$D$18</f>
        <v>0</v>
      </c>
      <c r="H5" s="441">
        <f>①基本情報!$I$18</f>
        <v>0</v>
      </c>
      <c r="I5" s="438" t="str">
        <f>①基本情報!$D$17&amp;" "&amp;①基本情報!$I$17</f>
        <v xml:space="preserve"> </v>
      </c>
      <c r="J5" s="437">
        <f>①基本情報!$D$27</f>
        <v>0</v>
      </c>
      <c r="K5" s="441">
        <f>①基本情報!$I$27</f>
        <v>0</v>
      </c>
      <c r="L5" s="438" t="str">
        <f>①基本情報!$D$26&amp;" "&amp;①基本情報!$I$26</f>
        <v xml:space="preserve"> </v>
      </c>
      <c r="M5" s="437" t="str">
        <f>IFERROR(VLOOKUP($M6,②男入力!$B$10:$AN$33,3),"")</f>
        <v/>
      </c>
      <c r="N5" s="442" t="str">
        <f>IFERROR(VLOOKUP($M6,②男入力!$B$10:$AN$33,7),"")</f>
        <v/>
      </c>
      <c r="O5" s="443" t="str">
        <f>IFERROR(VLOOKUP($M6,②男入力!$B$10:$AN$33,11)&amp;" "&amp;VLOOKUP($M6,②男入力!$B$10:$AN$33,15),"")</f>
        <v/>
      </c>
      <c r="P5" s="444" t="str">
        <f>IFERROR(VLOOKUP($M6,②男入力!$B$10:$AN$33,19),"")</f>
        <v/>
      </c>
      <c r="Q5" s="444" t="str">
        <f>IFERROR(VLOOKUP($M6,②男入力!$B$10:$AN$33,21),"")</f>
        <v/>
      </c>
      <c r="R5" s="445" t="str">
        <f>IFERROR(VLOOKUP($M6,②男入力!$B$10:$AN$33,23),"")</f>
        <v/>
      </c>
      <c r="S5" s="446" t="str">
        <f>IFERROR(VLOOKUP($M6,②男入力!$B$10:$AN$33,34),"")</f>
        <v/>
      </c>
      <c r="T5" s="447" t="str">
        <f>IFERROR(VLOOKUP($M6,②男入力!$B$10:$AN$33,37),"")</f>
        <v/>
      </c>
      <c r="U5" s="437" t="str">
        <f>IFERROR(VLOOKUP($U6,②男入力!$B$10:$AN$33,3),"")</f>
        <v/>
      </c>
      <c r="V5" s="442" t="str">
        <f>IFERROR(VLOOKUP($U6,②男入力!$B$10:$AN$33,7),"")</f>
        <v/>
      </c>
      <c r="W5" s="443" t="str">
        <f>IFERROR(VLOOKUP($U6,②男入力!$B$10:$AN$33,11)&amp;" "&amp;VLOOKUP($U6,②男入力!$B$10:$AN$33,15),"")</f>
        <v/>
      </c>
      <c r="X5" s="444" t="str">
        <f>IFERROR(VLOOKUP($U6,②男入力!$B$10:$AN$33,19),"")</f>
        <v/>
      </c>
      <c r="Y5" s="444" t="str">
        <f>IFERROR(VLOOKUP($U6,②男入力!$B$10:$AN$33,21),"")</f>
        <v/>
      </c>
      <c r="Z5" s="445" t="str">
        <f>IFERROR(VLOOKUP($U6,②男入力!$B$10:$AN$33,23),"")</f>
        <v/>
      </c>
      <c r="AA5" s="446" t="str">
        <f>IFERROR(VLOOKUP($U6,②男入力!$B$10:$AN$33,34),"")</f>
        <v/>
      </c>
      <c r="AB5" s="447" t="str">
        <f>IFERROR(VLOOKUP($U6,②男入力!$B$10:$AN$33,37),"")</f>
        <v/>
      </c>
      <c r="AC5" s="437" t="str">
        <f>IFERROR(VLOOKUP($AC6,②男入力!$B$10:$AN$33,3),"")</f>
        <v/>
      </c>
      <c r="AD5" s="442" t="str">
        <f>IFERROR(VLOOKUP($AC6,②男入力!$B$10:$AN$33,7),"")</f>
        <v/>
      </c>
      <c r="AE5" s="443" t="str">
        <f>IFERROR(VLOOKUP($AC6,②男入力!$B$10:$AN$33,11)&amp;" "&amp;VLOOKUP($AC6,②男入力!$B$10:$AN$33,15),"")</f>
        <v/>
      </c>
      <c r="AF5" s="444" t="str">
        <f>IFERROR(VLOOKUP($AC6,②男入力!$B$10:$AN$33,19),"")</f>
        <v/>
      </c>
      <c r="AG5" s="444" t="str">
        <f>IFERROR(VLOOKUP($AC6,②男入力!$B$10:$AN$33,21),"")</f>
        <v/>
      </c>
      <c r="AH5" s="445" t="str">
        <f>IFERROR(VLOOKUP($AC6,②男入力!$B$10:$AN$33,23),"")</f>
        <v/>
      </c>
      <c r="AI5" s="446" t="str">
        <f>IFERROR(VLOOKUP($AC6,②男入力!$B$10:$AN$33,34),"")</f>
        <v/>
      </c>
      <c r="AJ5" s="447" t="str">
        <f>IFERROR(VLOOKUP($AC6,②男入力!$B$10:$AN$33,37),"")</f>
        <v/>
      </c>
      <c r="AK5" s="437" t="str">
        <f>IFERROR(VLOOKUP($AK6,②男入力!$B$10:$AN$33,3),"")</f>
        <v/>
      </c>
      <c r="AL5" s="442" t="str">
        <f>IFERROR(VLOOKUP($AK6,②男入力!$B$10:$AN$33,7),"")</f>
        <v/>
      </c>
      <c r="AM5" s="443" t="str">
        <f>IFERROR(VLOOKUP($AK6,②男入力!$B$10:$AN$33,11)&amp;" "&amp;VLOOKUP($AK6,②男入力!$B$10:$AN$33,15),"")</f>
        <v/>
      </c>
      <c r="AN5" s="444" t="str">
        <f>IFERROR(VLOOKUP($AK6,②男入力!$B$10:$AN$33,19),"")</f>
        <v/>
      </c>
      <c r="AO5" s="444" t="str">
        <f>IFERROR(VLOOKUP($AK6,②男入力!$B$10:$AN$33,21),"")</f>
        <v/>
      </c>
      <c r="AP5" s="445" t="str">
        <f>IFERROR(VLOOKUP($AK6,②男入力!$B$10:$AN$33,23),"")</f>
        <v/>
      </c>
      <c r="AQ5" s="446" t="str">
        <f>IFERROR(VLOOKUP($AK6,②男入力!$B$10:$AN$33,34),"")</f>
        <v/>
      </c>
      <c r="AR5" s="447" t="str">
        <f>IFERROR(VLOOKUP($AK6,②男入力!$B$10:$AN$33,37),"")</f>
        <v/>
      </c>
      <c r="AS5" s="437" t="str">
        <f>IFERROR(VLOOKUP($AS6,②男入力!$B$10:$AN$33,3),"")</f>
        <v/>
      </c>
      <c r="AT5" s="442" t="str">
        <f>IFERROR(VLOOKUP($AS6,②男入力!$B$10:$AN$33,7),"")</f>
        <v/>
      </c>
      <c r="AU5" s="443" t="str">
        <f>IFERROR(VLOOKUP($AS6,②男入力!$B$10:$AN$33,11)&amp;" "&amp;VLOOKUP($AS6,②男入力!$B$10:$AN$33,15),"")</f>
        <v/>
      </c>
      <c r="AV5" s="444" t="str">
        <f>IFERROR(VLOOKUP($AS6,②男入力!$B$10:$AN$33,19),"")</f>
        <v/>
      </c>
      <c r="AW5" s="444" t="str">
        <f>IFERROR(VLOOKUP($AS6,②男入力!$B$10:$AN$33,21),"")</f>
        <v/>
      </c>
      <c r="AX5" s="445" t="str">
        <f>IFERROR(VLOOKUP($AS6,②男入力!$B$10:$AN$33,23),"")</f>
        <v/>
      </c>
      <c r="AY5" s="446" t="str">
        <f>IFERROR(VLOOKUP($AS6,②男入力!$B$10:$AN$33,34),"")</f>
        <v/>
      </c>
      <c r="AZ5" s="447" t="str">
        <f>IFERROR(VLOOKUP($AS6,②男入力!$B$10:$AN$33,37),"")</f>
        <v/>
      </c>
      <c r="BA5" s="437" t="str">
        <f>IFERROR(VLOOKUP($BA6,②男入力!$B$10:$AN$33,3),"")</f>
        <v/>
      </c>
      <c r="BB5" s="442" t="str">
        <f>IFERROR(VLOOKUP($BA6,②男入力!$B$10:$AN$33,7),"")</f>
        <v/>
      </c>
      <c r="BC5" s="443" t="str">
        <f>IFERROR(VLOOKUP($BA6,②男入力!$B$10:$AN$33,11)&amp;" "&amp;VLOOKUP($BA6,②男入力!$B$10:$AN$33,15),"")</f>
        <v/>
      </c>
      <c r="BD5" s="444" t="str">
        <f>IFERROR(VLOOKUP($BA6,②男入力!$B$10:$AN$33,19),"")</f>
        <v/>
      </c>
      <c r="BE5" s="444" t="str">
        <f>IFERROR(VLOOKUP($BA6,②男入力!$B$10:$AN$33,21),"")</f>
        <v/>
      </c>
      <c r="BF5" s="445" t="str">
        <f>IFERROR(VLOOKUP($BA6,②男入力!$B$10:$AN$33,23),"")</f>
        <v/>
      </c>
      <c r="BG5" s="446" t="str">
        <f>IFERROR(VLOOKUP($BA6,②男入力!$B$10:$AN$33,34),"")</f>
        <v/>
      </c>
      <c r="BH5" s="447" t="str">
        <f>IFERROR(VLOOKUP($BA6,②男入力!$B$10:$AN$33,37),"")</f>
        <v/>
      </c>
      <c r="BI5" s="437" t="str">
        <f>IFERROR(VLOOKUP($BI6,②男入力!$B$10:$AN$33,3),"")</f>
        <v/>
      </c>
      <c r="BJ5" s="442" t="str">
        <f>IFERROR(VLOOKUP($BI6,②男入力!$B$10:$AN$33,7),"")</f>
        <v/>
      </c>
      <c r="BK5" s="443" t="str">
        <f>IFERROR(VLOOKUP($BI6,②男入力!$B$10:$AN$33,11)&amp;" "&amp;VLOOKUP($BI6,②男入力!$B$10:$AN$33,15),"")</f>
        <v/>
      </c>
      <c r="BL5" s="444" t="str">
        <f>IFERROR(VLOOKUP($BI6,②男入力!$B$10:$AN$33,19),"")</f>
        <v/>
      </c>
      <c r="BM5" s="444" t="str">
        <f>IFERROR(VLOOKUP($BI6,②男入力!$B$10:$AN$33,21),"")</f>
        <v/>
      </c>
      <c r="BN5" s="445" t="str">
        <f>IFERROR(VLOOKUP($BI6,②男入力!$B$10:$AN$33,23),"")</f>
        <v/>
      </c>
      <c r="BO5" s="446" t="str">
        <f>IFERROR(VLOOKUP($BI6,②男入力!$B$10:$AN$33,34),"")</f>
        <v/>
      </c>
      <c r="BP5" s="447" t="str">
        <f>IFERROR(VLOOKUP($BI6,②男入力!$B$10:$AN$33,37),"")</f>
        <v/>
      </c>
      <c r="BQ5" s="443">
        <f>①基本情報!$AB$20</f>
        <v>0</v>
      </c>
      <c r="BR5" s="443">
        <f>①基本情報!$AB$22</f>
        <v>0</v>
      </c>
      <c r="BS5" s="443">
        <f>①基本情報!$AB$29</f>
        <v>0</v>
      </c>
      <c r="BT5" s="443">
        <f>①基本情報!$AB$31</f>
        <v>0</v>
      </c>
      <c r="BU5" s="443" t="str">
        <f>'⑧-1-2全国男団印刷(様式2)'!$S$31</f>
        <v/>
      </c>
      <c r="BV5" s="443" t="str">
        <f>'⑧-1-2全国男団印刷(様式2)'!$S$33</f>
        <v/>
      </c>
      <c r="BW5" s="443" t="str">
        <f>'⑧-1-2全国男団印刷(様式2)'!$S$35</f>
        <v/>
      </c>
      <c r="BX5" s="443" t="str">
        <f>'⑧-1-2全国男団印刷(様式2)'!$S$37</f>
        <v/>
      </c>
      <c r="BY5" s="443" t="str">
        <f>'⑧-1-2全国男団印刷(様式2)'!$S$39</f>
        <v/>
      </c>
      <c r="BZ5" s="443" t="str">
        <f>'⑧-1-2全国男団印刷(様式2)'!$S$41</f>
        <v/>
      </c>
      <c r="CA5" s="448" t="str">
        <f>'⑧-1-2全国男団印刷(様式2)'!$S$43</f>
        <v/>
      </c>
      <c r="CB5" s="443">
        <f>①基本情報!$O$8</f>
        <v>0</v>
      </c>
      <c r="CC5" s="443" t="str">
        <f>①基本情報!$Y$8&amp;①基本情報!$N$9</f>
        <v/>
      </c>
      <c r="CD5" s="443">
        <f>①基本情報!$AC$8</f>
        <v>0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</row>
    <row r="6" spans="1:94" s="14" customFormat="1" ht="18" customHeight="1" thickBot="1"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>
        <f>'⑤-1全国男選択'!$V$10</f>
        <v>0</v>
      </c>
      <c r="N6" s="244"/>
      <c r="O6" s="244"/>
      <c r="P6" s="244"/>
      <c r="Q6" s="244"/>
      <c r="R6" s="245"/>
      <c r="S6" s="246"/>
      <c r="T6" s="246"/>
      <c r="U6" s="244">
        <f>'⑤-1全国男選択'!$V$11</f>
        <v>0</v>
      </c>
      <c r="V6" s="244"/>
      <c r="W6" s="244"/>
      <c r="X6" s="244"/>
      <c r="Y6" s="244"/>
      <c r="Z6" s="245"/>
      <c r="AA6" s="246"/>
      <c r="AB6" s="246"/>
      <c r="AC6" s="244">
        <f>'⑤-1全国男選択'!$V$12</f>
        <v>0</v>
      </c>
      <c r="AD6" s="244"/>
      <c r="AE6" s="244"/>
      <c r="AF6" s="244"/>
      <c r="AG6" s="244"/>
      <c r="AH6" s="245"/>
      <c r="AI6" s="246"/>
      <c r="AJ6" s="246"/>
      <c r="AK6" s="244">
        <f>'⑤-1全国男選択'!$V$13</f>
        <v>0</v>
      </c>
      <c r="AL6" s="244"/>
      <c r="AM6" s="244"/>
      <c r="AN6" s="244"/>
      <c r="AO6" s="244"/>
      <c r="AP6" s="245"/>
      <c r="AQ6" s="246"/>
      <c r="AR6" s="246"/>
      <c r="AS6" s="244">
        <f>'⑤-1全国男選択'!$V$14</f>
        <v>0</v>
      </c>
      <c r="AT6" s="244"/>
      <c r="AU6" s="244"/>
      <c r="AV6" s="244"/>
      <c r="AW6" s="244"/>
      <c r="AX6" s="245"/>
      <c r="AY6" s="246"/>
      <c r="AZ6" s="246"/>
      <c r="BA6" s="244">
        <f>'⑤-1全国男選択'!$V$15</f>
        <v>0</v>
      </c>
      <c r="BB6" s="244"/>
      <c r="BC6" s="244"/>
      <c r="BD6" s="244"/>
      <c r="BE6" s="244"/>
      <c r="BF6" s="245"/>
      <c r="BG6" s="246"/>
      <c r="BH6" s="246"/>
      <c r="BI6" s="244">
        <f>'⑤-1全国男選択'!$V$16</f>
        <v>0</v>
      </c>
      <c r="BJ6" s="244"/>
      <c r="BK6" s="244"/>
      <c r="BL6" s="244"/>
      <c r="BM6" s="244"/>
      <c r="BN6" s="245"/>
      <c r="BO6" s="246"/>
      <c r="BP6" s="246"/>
      <c r="BQ6" s="13"/>
      <c r="BR6" s="13"/>
      <c r="BS6" s="13"/>
      <c r="BT6" s="13"/>
    </row>
    <row r="7" spans="1:94" s="12" customFormat="1" ht="18" customHeight="1">
      <c r="B7" s="216"/>
      <c r="C7" s="1064" t="s">
        <v>22</v>
      </c>
      <c r="D7" s="1065"/>
      <c r="E7" s="1065"/>
      <c r="F7" s="1065"/>
      <c r="G7" s="1052" t="s">
        <v>23</v>
      </c>
      <c r="H7" s="1053"/>
      <c r="I7" s="1054"/>
      <c r="J7" s="1052" t="s">
        <v>24</v>
      </c>
      <c r="K7" s="1053"/>
      <c r="L7" s="1054"/>
      <c r="M7" s="1051" t="s">
        <v>25</v>
      </c>
      <c r="N7" s="1049"/>
      <c r="O7" s="1049"/>
      <c r="P7" s="1049"/>
      <c r="Q7" s="1049"/>
      <c r="R7" s="1049"/>
      <c r="S7" s="1049"/>
      <c r="T7" s="1050"/>
      <c r="U7" s="1051" t="s">
        <v>27</v>
      </c>
      <c r="V7" s="1049"/>
      <c r="W7" s="1049"/>
      <c r="X7" s="1049"/>
      <c r="Y7" s="1049"/>
      <c r="Z7" s="1049"/>
      <c r="AA7" s="1049"/>
      <c r="AB7" s="1050"/>
      <c r="AC7" s="1051" t="s">
        <v>29</v>
      </c>
      <c r="AD7" s="1049"/>
      <c r="AE7" s="1049"/>
      <c r="AF7" s="1049"/>
      <c r="AG7" s="1049"/>
      <c r="AH7" s="1049"/>
      <c r="AI7" s="1049"/>
      <c r="AJ7" s="1050"/>
      <c r="AK7" s="1048" t="s">
        <v>212</v>
      </c>
      <c r="AL7" s="1049"/>
      <c r="AM7" s="1049"/>
      <c r="AN7" s="1049"/>
      <c r="AO7" s="1049"/>
      <c r="AP7" s="1049"/>
      <c r="AQ7" s="1049"/>
      <c r="AR7" s="1066"/>
      <c r="AS7" s="1046" t="s">
        <v>236</v>
      </c>
      <c r="AT7" s="1047"/>
      <c r="AU7" s="1046" t="s">
        <v>237</v>
      </c>
      <c r="AV7" s="1047"/>
      <c r="AW7" s="270" t="s">
        <v>25</v>
      </c>
      <c r="AX7" s="270" t="s">
        <v>27</v>
      </c>
      <c r="AY7" s="270" t="s">
        <v>29</v>
      </c>
      <c r="AZ7" s="311" t="s">
        <v>212</v>
      </c>
      <c r="BA7" s="1058" t="s">
        <v>269</v>
      </c>
      <c r="BB7" s="1056"/>
      <c r="BC7" s="105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</row>
    <row r="8" spans="1:94" s="12" customFormat="1" ht="18" customHeight="1" thickBot="1">
      <c r="A8" s="30"/>
      <c r="B8" s="216"/>
      <c r="C8" s="1060" t="s">
        <v>407</v>
      </c>
      <c r="D8" s="1061"/>
      <c r="E8" s="1062" t="s">
        <v>30</v>
      </c>
      <c r="F8" s="1063"/>
      <c r="G8" s="218" t="s">
        <v>31</v>
      </c>
      <c r="H8" s="219" t="s">
        <v>11</v>
      </c>
      <c r="I8" s="220" t="s">
        <v>70</v>
      </c>
      <c r="J8" s="218" t="s">
        <v>31</v>
      </c>
      <c r="K8" s="219" t="s">
        <v>11</v>
      </c>
      <c r="L8" s="220" t="s">
        <v>70</v>
      </c>
      <c r="M8" s="218" t="s">
        <v>31</v>
      </c>
      <c r="N8" s="221" t="s">
        <v>11</v>
      </c>
      <c r="O8" s="220" t="s">
        <v>70</v>
      </c>
      <c r="P8" s="222" t="s">
        <v>32</v>
      </c>
      <c r="Q8" s="222" t="s">
        <v>33</v>
      </c>
      <c r="R8" s="222" t="s">
        <v>34</v>
      </c>
      <c r="S8" s="222" t="s">
        <v>35</v>
      </c>
      <c r="T8" s="223" t="s">
        <v>36</v>
      </c>
      <c r="U8" s="218" t="s">
        <v>31</v>
      </c>
      <c r="V8" s="219" t="s">
        <v>11</v>
      </c>
      <c r="W8" s="220" t="s">
        <v>70</v>
      </c>
      <c r="X8" s="222" t="s">
        <v>32</v>
      </c>
      <c r="Y8" s="222" t="s">
        <v>33</v>
      </c>
      <c r="Z8" s="222" t="s">
        <v>34</v>
      </c>
      <c r="AA8" s="222" t="s">
        <v>35</v>
      </c>
      <c r="AB8" s="223" t="s">
        <v>36</v>
      </c>
      <c r="AC8" s="218" t="s">
        <v>31</v>
      </c>
      <c r="AD8" s="219" t="s">
        <v>11</v>
      </c>
      <c r="AE8" s="220" t="s">
        <v>70</v>
      </c>
      <c r="AF8" s="222" t="s">
        <v>32</v>
      </c>
      <c r="AG8" s="222" t="s">
        <v>33</v>
      </c>
      <c r="AH8" s="222" t="s">
        <v>34</v>
      </c>
      <c r="AI8" s="222" t="s">
        <v>35</v>
      </c>
      <c r="AJ8" s="223" t="s">
        <v>36</v>
      </c>
      <c r="AK8" s="218" t="s">
        <v>31</v>
      </c>
      <c r="AL8" s="219" t="s">
        <v>11</v>
      </c>
      <c r="AM8" s="220" t="s">
        <v>70</v>
      </c>
      <c r="AN8" s="222" t="s">
        <v>32</v>
      </c>
      <c r="AO8" s="222" t="s">
        <v>33</v>
      </c>
      <c r="AP8" s="222" t="s">
        <v>34</v>
      </c>
      <c r="AQ8" s="222" t="s">
        <v>35</v>
      </c>
      <c r="AR8" s="224" t="s">
        <v>36</v>
      </c>
      <c r="AS8" s="271" t="s">
        <v>430</v>
      </c>
      <c r="AT8" s="271" t="s">
        <v>431</v>
      </c>
      <c r="AU8" s="271" t="s">
        <v>430</v>
      </c>
      <c r="AV8" s="271" t="s">
        <v>431</v>
      </c>
      <c r="AW8" s="1044" t="s">
        <v>430</v>
      </c>
      <c r="AX8" s="1045"/>
      <c r="AY8" s="1045"/>
      <c r="AZ8" s="1045"/>
      <c r="BA8" s="313" t="s">
        <v>266</v>
      </c>
      <c r="BB8" s="313" t="s">
        <v>267</v>
      </c>
      <c r="BC8" s="315" t="s">
        <v>268</v>
      </c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</row>
    <row r="9" spans="1:94" s="12" customFormat="1" ht="18" customHeight="1">
      <c r="A9" s="43"/>
      <c r="B9" s="248" t="s">
        <v>56</v>
      </c>
      <c r="C9" s="249" t="s">
        <v>118</v>
      </c>
      <c r="D9" s="250" t="s">
        <v>120</v>
      </c>
      <c r="E9" s="251" t="s">
        <v>73</v>
      </c>
      <c r="F9" s="252" t="s">
        <v>99</v>
      </c>
      <c r="G9" s="253" t="s">
        <v>40</v>
      </c>
      <c r="H9" s="254" t="s">
        <v>41</v>
      </c>
      <c r="I9" s="255" t="s">
        <v>65</v>
      </c>
      <c r="J9" s="253" t="s">
        <v>42</v>
      </c>
      <c r="K9" s="254" t="s">
        <v>43</v>
      </c>
      <c r="L9" s="255" t="s">
        <v>71</v>
      </c>
      <c r="M9" s="253" t="s">
        <v>44</v>
      </c>
      <c r="N9" s="256" t="s">
        <v>48</v>
      </c>
      <c r="O9" s="257" t="s">
        <v>72</v>
      </c>
      <c r="P9" s="258">
        <v>3</v>
      </c>
      <c r="Q9" s="258" t="s">
        <v>45</v>
      </c>
      <c r="R9" s="259" t="s">
        <v>442</v>
      </c>
      <c r="S9" s="260">
        <v>160</v>
      </c>
      <c r="T9" s="261">
        <v>53</v>
      </c>
      <c r="U9" s="262"/>
      <c r="V9" s="263"/>
      <c r="W9" s="263"/>
      <c r="X9" s="264"/>
      <c r="Y9" s="264"/>
      <c r="Z9" s="265"/>
      <c r="AA9" s="266"/>
      <c r="AB9" s="267"/>
      <c r="AC9" s="262"/>
      <c r="AD9" s="263"/>
      <c r="AE9" s="263"/>
      <c r="AF9" s="264"/>
      <c r="AG9" s="264"/>
      <c r="AH9" s="265"/>
      <c r="AI9" s="266"/>
      <c r="AJ9" s="267"/>
      <c r="AK9" s="262"/>
      <c r="AL9" s="263"/>
      <c r="AM9" s="263"/>
      <c r="AN9" s="264"/>
      <c r="AO9" s="264"/>
      <c r="AP9" s="265"/>
      <c r="AQ9" s="266"/>
      <c r="AR9" s="268"/>
      <c r="AS9" s="307"/>
      <c r="AT9" s="305"/>
      <c r="AU9" s="305"/>
      <c r="AV9" s="305"/>
      <c r="AW9" s="305"/>
      <c r="AX9" s="305"/>
      <c r="AY9" s="305"/>
      <c r="AZ9" s="312"/>
      <c r="BA9" s="312"/>
      <c r="BB9" s="312"/>
      <c r="BC9" s="306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</row>
    <row r="10" spans="1:94" s="12" customFormat="1" ht="18" customHeight="1" thickBot="1">
      <c r="A10" s="435" t="s">
        <v>49</v>
      </c>
      <c r="B10" s="436" t="s">
        <v>46</v>
      </c>
      <c r="C10" s="437">
        <f>①基本情報!$B$9</f>
        <v>0</v>
      </c>
      <c r="D10" s="438">
        <f>①基本情報!$B$8</f>
        <v>0</v>
      </c>
      <c r="E10" s="439">
        <f>①基本情報!$J$9</f>
        <v>0</v>
      </c>
      <c r="F10" s="440">
        <f>①基本情報!$J$8</f>
        <v>0</v>
      </c>
      <c r="G10" s="437">
        <f>①基本情報!$D$37</f>
        <v>0</v>
      </c>
      <c r="H10" s="441">
        <f>①基本情報!$I$37</f>
        <v>0</v>
      </c>
      <c r="I10" s="438" t="str">
        <f>①基本情報!$D$36&amp;" "&amp;①基本情報!$I$36</f>
        <v xml:space="preserve"> </v>
      </c>
      <c r="J10" s="437">
        <f>①基本情報!$D$46</f>
        <v>0</v>
      </c>
      <c r="K10" s="441">
        <f>①基本情報!$I$46</f>
        <v>0</v>
      </c>
      <c r="L10" s="438" t="str">
        <f>①基本情報!$D$45&amp;" "&amp;①基本情報!$I$45</f>
        <v xml:space="preserve"> </v>
      </c>
      <c r="M10" s="437" t="str">
        <f>IFERROR(VLOOKUP($M11,③女入力!$B$10:$AN$33,3),"")</f>
        <v/>
      </c>
      <c r="N10" s="442" t="str">
        <f>IFERROR(VLOOKUP($M11,③女入力!$B$10:$AN$33,7),"")</f>
        <v/>
      </c>
      <c r="O10" s="443" t="str">
        <f>IFERROR(VLOOKUP($M11,③女入力!$B$10:$AN$33,11)&amp;" "&amp;VLOOKUP($M11,③女入力!$B$10:$AN$33,15),"")</f>
        <v/>
      </c>
      <c r="P10" s="444" t="str">
        <f>IFERROR(VLOOKUP($M11,③女入力!$B$10:$AN$33,19),"")</f>
        <v/>
      </c>
      <c r="Q10" s="444" t="str">
        <f>IFERROR(VLOOKUP($M11,③女入力!$B$10:$AN$33,21),"")</f>
        <v/>
      </c>
      <c r="R10" s="445" t="str">
        <f>IFERROR(VLOOKUP($M11,③女入力!$B$10:$AN$33,23),"")</f>
        <v/>
      </c>
      <c r="S10" s="446" t="str">
        <f>IFERROR(VLOOKUP($M11,③女入力!$B$10:$AN$33,34),"")</f>
        <v/>
      </c>
      <c r="T10" s="447" t="str">
        <f>IFERROR(VLOOKUP($M11,③女入力!$B$10:$AN$33,37),"")</f>
        <v/>
      </c>
      <c r="U10" s="437" t="str">
        <f>IFERROR(VLOOKUP($U11,③女入力!$B$10:$AN$33,3),"")</f>
        <v/>
      </c>
      <c r="V10" s="442" t="str">
        <f>IFERROR(VLOOKUP($U11,③女入力!$B$10:$AN$33,7),"")</f>
        <v/>
      </c>
      <c r="W10" s="443" t="str">
        <f>IFERROR(VLOOKUP($U11,③女入力!$B$10:$AN$33,11)&amp;" "&amp;VLOOKUP($U11,③女入力!$B$10:$AN$33,15),"")</f>
        <v/>
      </c>
      <c r="X10" s="444" t="str">
        <f>IFERROR(VLOOKUP($U11,③女入力!$B$10:$AN$33,19),"")</f>
        <v/>
      </c>
      <c r="Y10" s="444" t="str">
        <f>IFERROR(VLOOKUP($U11,③女入力!$B$10:$AN$33,21),"")</f>
        <v/>
      </c>
      <c r="Z10" s="445" t="str">
        <f>IFERROR(VLOOKUP($U11,③女入力!$B$10:$AN$33,23),"")</f>
        <v/>
      </c>
      <c r="AA10" s="446" t="str">
        <f>IFERROR(VLOOKUP($U11,③女入力!$B$10:$AN$33,34),"")</f>
        <v/>
      </c>
      <c r="AB10" s="447" t="str">
        <f>IFERROR(VLOOKUP($U11,③女入力!$B$10:$AN$33,37),"")</f>
        <v/>
      </c>
      <c r="AC10" s="437" t="str">
        <f>IFERROR(VLOOKUP($AC11,③女入力!$B$10:$AN$33,3),"")</f>
        <v/>
      </c>
      <c r="AD10" s="442" t="str">
        <f>IFERROR(VLOOKUP($AC11,③女入力!$B$10:$AN$33,7),"")</f>
        <v/>
      </c>
      <c r="AE10" s="443" t="str">
        <f>IFERROR(VLOOKUP($AC11,③女入力!$B$10:$AN$33,11)&amp;" "&amp;VLOOKUP($AC11,③女入力!$B$10:$AN$33,15),"")</f>
        <v/>
      </c>
      <c r="AF10" s="444" t="str">
        <f>IFERROR(VLOOKUP($AC11,③女入力!$B$10:$AN$33,19),"")</f>
        <v/>
      </c>
      <c r="AG10" s="444" t="str">
        <f>IFERROR(VLOOKUP($AC11,③女入力!$B$10:$AN$33,21),"")</f>
        <v/>
      </c>
      <c r="AH10" s="445" t="str">
        <f>IFERROR(VLOOKUP($AC11,③女入力!$B$10:$AN$33,23),"")</f>
        <v/>
      </c>
      <c r="AI10" s="446" t="str">
        <f>IFERROR(VLOOKUP($AC11,③女入力!$B$10:$AN$33,34),"")</f>
        <v/>
      </c>
      <c r="AJ10" s="447" t="str">
        <f>IFERROR(VLOOKUP($AC11,③女入力!$B$10:$AN$33,37),"")</f>
        <v/>
      </c>
      <c r="AK10" s="437" t="str">
        <f>IFERROR(VLOOKUP($AK11,③女入力!$B$10:$AN$33,3),"")</f>
        <v/>
      </c>
      <c r="AL10" s="442" t="str">
        <f>IFERROR(VLOOKUP($AK11,③女入力!$B$10:$AN$33,7),"")</f>
        <v/>
      </c>
      <c r="AM10" s="443" t="str">
        <f>IFERROR(VLOOKUP($AK11,③女入力!$B$10:$AN$33,11)&amp;" "&amp;VLOOKUP($AK11,③女入力!$B$10:$AN$33,15),"")</f>
        <v/>
      </c>
      <c r="AN10" s="444" t="str">
        <f>IFERROR(VLOOKUP($AK11,③女入力!$B$10:$AN$33,19),"")</f>
        <v/>
      </c>
      <c r="AO10" s="444" t="str">
        <f>IFERROR(VLOOKUP($AK11,③女入力!$B$10:$AN$33,21),"")</f>
        <v/>
      </c>
      <c r="AP10" s="445" t="str">
        <f>IFERROR(VLOOKUP($AK11,③女入力!$B$10:$AN$33,23),"")</f>
        <v/>
      </c>
      <c r="AQ10" s="446" t="str">
        <f>IFERROR(VLOOKUP($AK11,③女入力!$B$10:$AN$33,34),"")</f>
        <v/>
      </c>
      <c r="AR10" s="447" t="str">
        <f>IFERROR(VLOOKUP($AK11,③女入力!$B$10:$AN$33,37),"")</f>
        <v/>
      </c>
      <c r="AS10" s="443">
        <f>①基本情報!$AB$39</f>
        <v>0</v>
      </c>
      <c r="AT10" s="443">
        <f>①基本情報!$AB$41</f>
        <v>0</v>
      </c>
      <c r="AU10" s="443">
        <f>①基本情報!$AB$48</f>
        <v>0</v>
      </c>
      <c r="AV10" s="443">
        <f>①基本情報!$AB$50</f>
        <v>0</v>
      </c>
      <c r="AW10" s="443" t="str">
        <f>'⑧-1-1全国女団印刷(様式1)'!$S$31</f>
        <v/>
      </c>
      <c r="AX10" s="443" t="str">
        <f>'⑧-1-1全国女団印刷(様式1)'!$S$33</f>
        <v/>
      </c>
      <c r="AY10" s="443" t="str">
        <f>'⑧-1-1全国女団印刷(様式1)'!$S$35</f>
        <v/>
      </c>
      <c r="AZ10" s="448" t="str">
        <f>'⑧-1-1全国女団印刷(様式1)'!$S$37</f>
        <v/>
      </c>
      <c r="BA10" s="449">
        <f>①基本情報!$O$8</f>
        <v>0</v>
      </c>
      <c r="BB10" s="449" t="str">
        <f>①基本情報!$Y$8&amp;①基本情報!$N$9</f>
        <v/>
      </c>
      <c r="BC10" s="450">
        <f>①基本情報!$AC$8</f>
        <v>0</v>
      </c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</row>
    <row r="11" spans="1:94" ht="30" customHeight="1">
      <c r="M11" s="213">
        <f>'⑥-1全国女選択'!$V$10</f>
        <v>0</v>
      </c>
      <c r="U11" s="213">
        <f>'⑥-1全国女選択'!$V$11</f>
        <v>0</v>
      </c>
      <c r="AC11" s="213">
        <f>'⑥-1全国女選択'!$V$12</f>
        <v>0</v>
      </c>
      <c r="AK11" s="213">
        <f>'⑥-1全国女選択'!$V$13</f>
        <v>0</v>
      </c>
    </row>
    <row r="12" spans="1:94" ht="30" customHeight="1"/>
    <row r="13" spans="1:94" ht="30" customHeight="1"/>
    <row r="14" spans="1:94" ht="30" customHeight="1"/>
    <row r="15" spans="1:94" ht="30" customHeight="1"/>
    <row r="16" spans="1:94" ht="30" customHeight="1"/>
    <row r="17" ht="30" customHeight="1"/>
  </sheetData>
  <sheetProtection sheet="1" objects="1" scenarios="1"/>
  <customSheetViews>
    <customSheetView guid="{5D963F3A-B207-4215-A36A-BBA0BD90DFE4}" scale="50" showPageBreaks="1" showGridLines="0" zeroValues="0" printArea="1" view="pageBreakPreview">
      <selection activeCell="C14" sqref="C14"/>
      <colBreaks count="4" manualBreakCount="4">
        <brk id="11" min="1" max="9" man="1"/>
        <brk id="30" min="1" max="9" man="1"/>
        <brk id="46" min="1" max="9" man="1"/>
        <brk id="62" min="1" max="9" man="1"/>
      </colBreaks>
      <pageMargins left="0.59055118110236227" right="0.19685039370078741" top="0.59055118110236227" bottom="0.59055118110236227" header="0" footer="0"/>
      <printOptions horizontalCentered="1" verticalCentered="1"/>
      <pageSetup paperSize="9" scale="60" orientation="landscape" horizontalDpi="300" verticalDpi="300" r:id="rId1"/>
      <headerFooter alignWithMargins="0"/>
    </customSheetView>
  </customSheetViews>
  <mergeCells count="30">
    <mergeCell ref="CB2:CD2"/>
    <mergeCell ref="BA7:BC7"/>
    <mergeCell ref="A1:B1"/>
    <mergeCell ref="C8:D8"/>
    <mergeCell ref="E8:F8"/>
    <mergeCell ref="U7:AB7"/>
    <mergeCell ref="AC7:AJ7"/>
    <mergeCell ref="M2:T2"/>
    <mergeCell ref="C7:F7"/>
    <mergeCell ref="M7:T7"/>
    <mergeCell ref="AK7:AR7"/>
    <mergeCell ref="G7:I7"/>
    <mergeCell ref="J7:L7"/>
    <mergeCell ref="C2:F2"/>
    <mergeCell ref="C3:D3"/>
    <mergeCell ref="E3:F3"/>
    <mergeCell ref="G2:I2"/>
    <mergeCell ref="J2:L2"/>
    <mergeCell ref="AK2:AR2"/>
    <mergeCell ref="U2:AB2"/>
    <mergeCell ref="AC2:AJ2"/>
    <mergeCell ref="AW8:AZ8"/>
    <mergeCell ref="BU3:CA3"/>
    <mergeCell ref="BQ2:BR2"/>
    <mergeCell ref="BS2:BT2"/>
    <mergeCell ref="AS7:AT7"/>
    <mergeCell ref="AU7:AV7"/>
    <mergeCell ref="BA2:BH2"/>
    <mergeCell ref="BI2:BP2"/>
    <mergeCell ref="AS2:AZ2"/>
  </mergeCells>
  <phoneticPr fontId="2"/>
  <hyperlinks>
    <hyperlink ref="A1" location="Top!A1" display="Topへ戻る" xr:uid="{00000000-0004-0000-1300-000000000000}"/>
  </hyperlinks>
  <printOptions horizontalCentered="1" verticalCentered="1"/>
  <pageMargins left="0.59055118110236227" right="0.19685039370078741" top="0.59055118110236227" bottom="0.59055118110236227" header="0" footer="0"/>
  <pageSetup paperSize="9" scale="70" orientation="landscape" horizontalDpi="300" verticalDpi="300" r:id="rId2"/>
  <headerFooter alignWithMargins="0"/>
  <colBreaks count="5" manualBreakCount="5">
    <brk id="12" max="1048575" man="1"/>
    <brk id="28" max="1048575" man="1"/>
    <brk id="44" max="1048575" man="1"/>
    <brk id="60" max="1048575" man="1"/>
    <brk id="79" min="1" max="9" man="1"/>
  </colBreak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CFFFF"/>
  </sheetPr>
  <dimension ref="A1:CP17"/>
  <sheetViews>
    <sheetView showGridLines="0" showRowColHeaders="0" showZeros="0" view="pageBreakPreview" zoomScale="80" zoomScaleNormal="70" zoomScaleSheetLayoutView="80" workbookViewId="0">
      <selection sqref="A1:B1"/>
    </sheetView>
  </sheetViews>
  <sheetFormatPr defaultColWidth="9" defaultRowHeight="13.5"/>
  <cols>
    <col min="1" max="1" width="10.5" style="213" bestFit="1" customWidth="1"/>
    <col min="2" max="2" width="9.25" style="214" bestFit="1" customWidth="1"/>
    <col min="3" max="3" width="29.5" style="269" customWidth="1"/>
    <col min="4" max="4" width="38.375" style="269" customWidth="1"/>
    <col min="5" max="6" width="12.5" style="269" customWidth="1"/>
    <col min="7" max="8" width="10.75" style="213" customWidth="1"/>
    <col min="9" max="9" width="21" style="213" customWidth="1"/>
    <col min="10" max="11" width="10.75" style="213" customWidth="1"/>
    <col min="12" max="12" width="21.375" style="213" customWidth="1"/>
    <col min="13" max="14" width="10.75" style="213" customWidth="1"/>
    <col min="15" max="15" width="21.375" style="213" customWidth="1"/>
    <col min="16" max="18" width="10.75" style="214" customWidth="1"/>
    <col min="19" max="20" width="10.75" style="215" customWidth="1"/>
    <col min="21" max="22" width="10.75" style="213" customWidth="1"/>
    <col min="23" max="23" width="21.375" style="213" customWidth="1"/>
    <col min="24" max="26" width="10.75" style="214" customWidth="1"/>
    <col min="27" max="28" width="10.75" style="215" customWidth="1"/>
    <col min="29" max="30" width="10.75" style="213" customWidth="1"/>
    <col min="31" max="31" width="21.625" style="213" customWidth="1"/>
    <col min="32" max="34" width="10.75" style="214" customWidth="1"/>
    <col min="35" max="36" width="10.75" style="215" customWidth="1"/>
    <col min="37" max="38" width="10.75" style="213" customWidth="1"/>
    <col min="39" max="39" width="21.875" style="213" customWidth="1"/>
    <col min="40" max="42" width="10.75" style="214" customWidth="1"/>
    <col min="43" max="44" width="10.75" style="215" customWidth="1"/>
    <col min="45" max="46" width="10.75" style="213" customWidth="1"/>
    <col min="47" max="47" width="21.375" style="213" customWidth="1"/>
    <col min="48" max="50" width="10.75" style="214" customWidth="1"/>
    <col min="51" max="52" width="10.75" style="215" customWidth="1"/>
    <col min="53" max="54" width="10.75" style="213" customWidth="1"/>
    <col min="55" max="55" width="21.375" style="213" customWidth="1"/>
    <col min="56" max="58" width="10.75" style="214" customWidth="1"/>
    <col min="59" max="60" width="10.75" style="215" customWidth="1"/>
    <col min="61" max="62" width="10.75" style="213" customWidth="1"/>
    <col min="63" max="63" width="21.375" style="213" customWidth="1"/>
    <col min="64" max="66" width="10.75" style="214" customWidth="1"/>
    <col min="67" max="68" width="10.75" style="215" customWidth="1"/>
    <col min="69" max="77" width="7.375" style="213" customWidth="1"/>
    <col min="78" max="79" width="9" style="213"/>
    <col min="80" max="80" width="14.375" style="213" customWidth="1"/>
    <col min="81" max="81" width="18.5" style="213" customWidth="1"/>
    <col min="82" max="82" width="11.5" style="213" customWidth="1"/>
    <col min="83" max="16384" width="9" style="213"/>
  </cols>
  <sheetData>
    <row r="1" spans="1:94" ht="75.75" customHeight="1" thickBot="1">
      <c r="A1" s="1059" t="s">
        <v>103</v>
      </c>
      <c r="B1" s="1059"/>
      <c r="C1" s="1"/>
      <c r="D1" s="155"/>
      <c r="E1" s="155"/>
      <c r="F1" s="155"/>
    </row>
    <row r="2" spans="1:94" s="12" customFormat="1" ht="18" customHeight="1">
      <c r="A2" s="30"/>
      <c r="B2" s="216"/>
      <c r="C2" s="1064" t="s">
        <v>22</v>
      </c>
      <c r="D2" s="1065"/>
      <c r="E2" s="1065"/>
      <c r="F2" s="1065"/>
      <c r="G2" s="1052" t="s">
        <v>23</v>
      </c>
      <c r="H2" s="1053"/>
      <c r="I2" s="1053"/>
      <c r="J2" s="1052" t="s">
        <v>24</v>
      </c>
      <c r="K2" s="1053"/>
      <c r="L2" s="1054"/>
      <c r="M2" s="1051" t="s">
        <v>25</v>
      </c>
      <c r="N2" s="1049"/>
      <c r="O2" s="1049"/>
      <c r="P2" s="1049"/>
      <c r="Q2" s="1049"/>
      <c r="R2" s="1049"/>
      <c r="S2" s="1049"/>
      <c r="T2" s="1050"/>
      <c r="U2" s="1051" t="s">
        <v>26</v>
      </c>
      <c r="V2" s="1049"/>
      <c r="W2" s="1049"/>
      <c r="X2" s="1049"/>
      <c r="Y2" s="1049"/>
      <c r="Z2" s="1049"/>
      <c r="AA2" s="1049"/>
      <c r="AB2" s="1050"/>
      <c r="AC2" s="1051" t="s">
        <v>27</v>
      </c>
      <c r="AD2" s="1049"/>
      <c r="AE2" s="1049"/>
      <c r="AF2" s="1049"/>
      <c r="AG2" s="1049"/>
      <c r="AH2" s="1049"/>
      <c r="AI2" s="1049"/>
      <c r="AJ2" s="1050"/>
      <c r="AK2" s="1051" t="s">
        <v>28</v>
      </c>
      <c r="AL2" s="1049"/>
      <c r="AM2" s="1049"/>
      <c r="AN2" s="1049"/>
      <c r="AO2" s="1049"/>
      <c r="AP2" s="1049"/>
      <c r="AQ2" s="1049"/>
      <c r="AR2" s="1050"/>
      <c r="AS2" s="1051" t="s">
        <v>29</v>
      </c>
      <c r="AT2" s="1049"/>
      <c r="AU2" s="1049"/>
      <c r="AV2" s="1049"/>
      <c r="AW2" s="1049"/>
      <c r="AX2" s="1049"/>
      <c r="AY2" s="1049"/>
      <c r="AZ2" s="1050"/>
      <c r="BA2" s="1048" t="s">
        <v>238</v>
      </c>
      <c r="BB2" s="1049"/>
      <c r="BC2" s="1049"/>
      <c r="BD2" s="1049"/>
      <c r="BE2" s="1049"/>
      <c r="BF2" s="1049"/>
      <c r="BG2" s="1049"/>
      <c r="BH2" s="1050"/>
      <c r="BI2" s="1048" t="s">
        <v>142</v>
      </c>
      <c r="BJ2" s="1049"/>
      <c r="BK2" s="1049"/>
      <c r="BL2" s="1049"/>
      <c r="BM2" s="1049"/>
      <c r="BN2" s="1049"/>
      <c r="BO2" s="1049"/>
      <c r="BP2" s="1066"/>
      <c r="BQ2" s="1067" t="s">
        <v>236</v>
      </c>
      <c r="BR2" s="1067"/>
      <c r="BS2" s="1067" t="s">
        <v>237</v>
      </c>
      <c r="BT2" s="1067"/>
      <c r="BU2" s="527" t="s">
        <v>25</v>
      </c>
      <c r="BV2" s="527" t="s">
        <v>26</v>
      </c>
      <c r="BW2" s="527" t="s">
        <v>27</v>
      </c>
      <c r="BX2" s="527" t="s">
        <v>90</v>
      </c>
      <c r="BY2" s="527" t="s">
        <v>29</v>
      </c>
      <c r="BZ2" s="527" t="s">
        <v>213</v>
      </c>
      <c r="CA2" s="527" t="s">
        <v>214</v>
      </c>
      <c r="CB2" s="1067" t="s">
        <v>269</v>
      </c>
      <c r="CC2" s="1067"/>
      <c r="CD2" s="1067"/>
    </row>
    <row r="3" spans="1:94" s="12" customFormat="1" ht="18" customHeight="1" thickBot="1">
      <c r="A3" s="76"/>
      <c r="B3" s="217"/>
      <c r="C3" s="1060" t="s">
        <v>407</v>
      </c>
      <c r="D3" s="1061"/>
      <c r="E3" s="1062" t="s">
        <v>30</v>
      </c>
      <c r="F3" s="1063"/>
      <c r="G3" s="218" t="s">
        <v>31</v>
      </c>
      <c r="H3" s="219" t="s">
        <v>11</v>
      </c>
      <c r="I3" s="506" t="s">
        <v>37</v>
      </c>
      <c r="J3" s="218" t="s">
        <v>31</v>
      </c>
      <c r="K3" s="219" t="s">
        <v>11</v>
      </c>
      <c r="L3" s="506" t="s">
        <v>37</v>
      </c>
      <c r="M3" s="218" t="s">
        <v>31</v>
      </c>
      <c r="N3" s="221" t="s">
        <v>11</v>
      </c>
      <c r="O3" s="506" t="s">
        <v>37</v>
      </c>
      <c r="P3" s="222" t="s">
        <v>32</v>
      </c>
      <c r="Q3" s="222" t="s">
        <v>33</v>
      </c>
      <c r="R3" s="222" t="s">
        <v>34</v>
      </c>
      <c r="S3" s="222" t="s">
        <v>35</v>
      </c>
      <c r="T3" s="507" t="s">
        <v>36</v>
      </c>
      <c r="U3" s="218" t="s">
        <v>31</v>
      </c>
      <c r="V3" s="219" t="s">
        <v>11</v>
      </c>
      <c r="W3" s="506" t="s">
        <v>37</v>
      </c>
      <c r="X3" s="222" t="s">
        <v>32</v>
      </c>
      <c r="Y3" s="222" t="s">
        <v>33</v>
      </c>
      <c r="Z3" s="222" t="s">
        <v>34</v>
      </c>
      <c r="AA3" s="222" t="s">
        <v>35</v>
      </c>
      <c r="AB3" s="507" t="s">
        <v>36</v>
      </c>
      <c r="AC3" s="218" t="s">
        <v>31</v>
      </c>
      <c r="AD3" s="219" t="s">
        <v>11</v>
      </c>
      <c r="AE3" s="506" t="s">
        <v>37</v>
      </c>
      <c r="AF3" s="222" t="s">
        <v>32</v>
      </c>
      <c r="AG3" s="222" t="s">
        <v>33</v>
      </c>
      <c r="AH3" s="222" t="s">
        <v>34</v>
      </c>
      <c r="AI3" s="222" t="s">
        <v>35</v>
      </c>
      <c r="AJ3" s="507" t="s">
        <v>36</v>
      </c>
      <c r="AK3" s="218" t="s">
        <v>31</v>
      </c>
      <c r="AL3" s="219" t="s">
        <v>11</v>
      </c>
      <c r="AM3" s="506" t="s">
        <v>37</v>
      </c>
      <c r="AN3" s="222" t="s">
        <v>32</v>
      </c>
      <c r="AO3" s="222" t="s">
        <v>33</v>
      </c>
      <c r="AP3" s="222" t="s">
        <v>34</v>
      </c>
      <c r="AQ3" s="222" t="s">
        <v>35</v>
      </c>
      <c r="AR3" s="507" t="s">
        <v>36</v>
      </c>
      <c r="AS3" s="218" t="s">
        <v>31</v>
      </c>
      <c r="AT3" s="219" t="s">
        <v>11</v>
      </c>
      <c r="AU3" s="506" t="s">
        <v>37</v>
      </c>
      <c r="AV3" s="222" t="s">
        <v>32</v>
      </c>
      <c r="AW3" s="222" t="s">
        <v>33</v>
      </c>
      <c r="AX3" s="222" t="s">
        <v>34</v>
      </c>
      <c r="AY3" s="222" t="s">
        <v>35</v>
      </c>
      <c r="AZ3" s="507" t="s">
        <v>36</v>
      </c>
      <c r="BA3" s="218" t="s">
        <v>31</v>
      </c>
      <c r="BB3" s="219" t="s">
        <v>11</v>
      </c>
      <c r="BC3" s="506" t="s">
        <v>37</v>
      </c>
      <c r="BD3" s="222" t="s">
        <v>32</v>
      </c>
      <c r="BE3" s="222" t="s">
        <v>33</v>
      </c>
      <c r="BF3" s="222" t="s">
        <v>34</v>
      </c>
      <c r="BG3" s="222" t="s">
        <v>35</v>
      </c>
      <c r="BH3" s="507" t="s">
        <v>36</v>
      </c>
      <c r="BI3" s="218" t="s">
        <v>31</v>
      </c>
      <c r="BJ3" s="219" t="s">
        <v>11</v>
      </c>
      <c r="BK3" s="525" t="s">
        <v>37</v>
      </c>
      <c r="BL3" s="222" t="s">
        <v>32</v>
      </c>
      <c r="BM3" s="222" t="s">
        <v>33</v>
      </c>
      <c r="BN3" s="222" t="s">
        <v>34</v>
      </c>
      <c r="BO3" s="222" t="s">
        <v>35</v>
      </c>
      <c r="BP3" s="224" t="s">
        <v>36</v>
      </c>
      <c r="BQ3" s="528" t="s">
        <v>430</v>
      </c>
      <c r="BR3" s="528" t="s">
        <v>424</v>
      </c>
      <c r="BS3" s="528" t="s">
        <v>430</v>
      </c>
      <c r="BT3" s="528" t="s">
        <v>424</v>
      </c>
      <c r="BU3" s="1069" t="s">
        <v>430</v>
      </c>
      <c r="BV3" s="1069"/>
      <c r="BW3" s="1069"/>
      <c r="BX3" s="1069"/>
      <c r="BY3" s="1069"/>
      <c r="BZ3" s="1069"/>
      <c r="CA3" s="1069"/>
      <c r="CB3" s="527" t="s">
        <v>266</v>
      </c>
      <c r="CC3" s="527" t="s">
        <v>146</v>
      </c>
      <c r="CD3" s="527" t="s">
        <v>268</v>
      </c>
    </row>
    <row r="4" spans="1:94" s="12" customFormat="1" ht="18" customHeight="1">
      <c r="A4" s="43"/>
      <c r="B4" s="225" t="s">
        <v>56</v>
      </c>
      <c r="C4" s="226" t="s">
        <v>448</v>
      </c>
      <c r="D4" s="227" t="s">
        <v>449</v>
      </c>
      <c r="E4" s="228" t="s">
        <v>451</v>
      </c>
      <c r="F4" s="229" t="s">
        <v>452</v>
      </c>
      <c r="G4" s="226" t="s">
        <v>469</v>
      </c>
      <c r="H4" s="230" t="s">
        <v>41</v>
      </c>
      <c r="I4" s="231" t="s">
        <v>470</v>
      </c>
      <c r="J4" s="226" t="s">
        <v>461</v>
      </c>
      <c r="K4" s="230" t="s">
        <v>43</v>
      </c>
      <c r="L4" s="231" t="s">
        <v>471</v>
      </c>
      <c r="M4" s="226" t="s">
        <v>472</v>
      </c>
      <c r="N4" s="232" t="s">
        <v>15</v>
      </c>
      <c r="O4" s="231" t="s">
        <v>473</v>
      </c>
      <c r="P4" s="233">
        <v>3</v>
      </c>
      <c r="Q4" s="233" t="s">
        <v>45</v>
      </c>
      <c r="R4" s="234" t="s">
        <v>441</v>
      </c>
      <c r="S4" s="235">
        <v>170</v>
      </c>
      <c r="T4" s="236">
        <v>72</v>
      </c>
      <c r="U4" s="237"/>
      <c r="V4" s="238"/>
      <c r="W4" s="239"/>
      <c r="X4" s="240"/>
      <c r="Y4" s="240"/>
      <c r="Z4" s="241"/>
      <c r="AA4" s="242"/>
      <c r="AB4" s="243"/>
      <c r="AC4" s="237"/>
      <c r="AD4" s="238"/>
      <c r="AE4" s="239"/>
      <c r="AF4" s="240"/>
      <c r="AG4" s="240"/>
      <c r="AH4" s="241"/>
      <c r="AI4" s="242"/>
      <c r="AJ4" s="243"/>
      <c r="AK4" s="237"/>
      <c r="AL4" s="238"/>
      <c r="AM4" s="239"/>
      <c r="AN4" s="240"/>
      <c r="AO4" s="240"/>
      <c r="AP4" s="241"/>
      <c r="AQ4" s="242"/>
      <c r="AR4" s="243"/>
      <c r="AS4" s="237"/>
      <c r="AT4" s="238"/>
      <c r="AU4" s="239"/>
      <c r="AV4" s="240"/>
      <c r="AW4" s="240"/>
      <c r="AX4" s="241"/>
      <c r="AY4" s="242"/>
      <c r="AZ4" s="243"/>
      <c r="BA4" s="237"/>
      <c r="BB4" s="238"/>
      <c r="BC4" s="239"/>
      <c r="BD4" s="240"/>
      <c r="BE4" s="240"/>
      <c r="BF4" s="241"/>
      <c r="BG4" s="242"/>
      <c r="BH4" s="243"/>
      <c r="BI4" s="237"/>
      <c r="BJ4" s="238"/>
      <c r="BK4" s="239"/>
      <c r="BL4" s="240"/>
      <c r="BM4" s="240"/>
      <c r="BN4" s="241"/>
      <c r="BO4" s="242"/>
      <c r="BP4" s="529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</row>
    <row r="5" spans="1:94" s="12" customFormat="1" ht="18" customHeight="1" thickBot="1">
      <c r="A5" s="433" t="s">
        <v>63</v>
      </c>
      <c r="B5" s="434" t="s">
        <v>46</v>
      </c>
      <c r="C5" s="437">
        <f>①基本情報!$B$9</f>
        <v>0</v>
      </c>
      <c r="D5" s="438">
        <f>①基本情報!$B$8</f>
        <v>0</v>
      </c>
      <c r="E5" s="439">
        <f>①基本情報!$J$9</f>
        <v>0</v>
      </c>
      <c r="F5" s="440">
        <f>①基本情報!$J$8</f>
        <v>0</v>
      </c>
      <c r="G5" s="437">
        <f>①基本情報!$D$18</f>
        <v>0</v>
      </c>
      <c r="H5" s="441">
        <f>①基本情報!$I$18</f>
        <v>0</v>
      </c>
      <c r="I5" s="438" t="str">
        <f>①基本情報!$D$17&amp;" "&amp;①基本情報!$I$17</f>
        <v xml:space="preserve"> </v>
      </c>
      <c r="J5" s="437">
        <f>①基本情報!$D$27</f>
        <v>0</v>
      </c>
      <c r="K5" s="441">
        <f>①基本情報!$I$27</f>
        <v>0</v>
      </c>
      <c r="L5" s="438" t="str">
        <f>①基本情報!$D$26&amp;" "&amp;①基本情報!$I$26</f>
        <v xml:space="preserve"> </v>
      </c>
      <c r="M5" s="514" t="str">
        <f>IFERROR(VLOOKUP($M6,②男入力!$B$10:$AN$33,3),"")</f>
        <v/>
      </c>
      <c r="N5" s="515" t="str">
        <f>IFERROR(VLOOKUP($M6,②男入力!$B$10:$AN$33,7),"")</f>
        <v/>
      </c>
      <c r="O5" s="515" t="str">
        <f>IFERROR(VLOOKUP($M6,②男入力!$B$10:$AN$33,11)&amp;" "&amp;VLOOKUP($M6,②男入力!$B$10:$AN$33,15),"")</f>
        <v/>
      </c>
      <c r="P5" s="516" t="str">
        <f>IFERROR(VLOOKUP($M6,②男入力!$B$10:$AN$33,19),"")</f>
        <v/>
      </c>
      <c r="Q5" s="516" t="str">
        <f>IFERROR(VLOOKUP($M6,②男入力!$B$10:$AN$33,21),"")</f>
        <v/>
      </c>
      <c r="R5" s="517" t="str">
        <f>IFERROR(VLOOKUP($M6,②男入力!$B$10:$AN$33,23),"")</f>
        <v/>
      </c>
      <c r="S5" s="518" t="str">
        <f>IFERROR(VLOOKUP($M6,②男入力!$B$10:$AN$33,34),"")</f>
        <v/>
      </c>
      <c r="T5" s="519" t="str">
        <f>IFERROR(VLOOKUP($M6,②男入力!$B$10:$AN$33,37),"")</f>
        <v/>
      </c>
      <c r="U5" s="514" t="str">
        <f>IFERROR(VLOOKUP($U6,②男入力!$B$10:$AN$33,3),"")</f>
        <v/>
      </c>
      <c r="V5" s="515" t="str">
        <f>IFERROR(VLOOKUP($U6,②男入力!$B$10:$AN$33,7),"")</f>
        <v/>
      </c>
      <c r="W5" s="515" t="str">
        <f>IFERROR(VLOOKUP($U6,②男入力!$B$10:$AN$33,11)&amp;" "&amp;VLOOKUP($U6,②男入力!$B$10:$AN$33,15),"")</f>
        <v/>
      </c>
      <c r="X5" s="516" t="str">
        <f>IFERROR(VLOOKUP($U6,②男入力!$B$10:$AN$33,19),"")</f>
        <v/>
      </c>
      <c r="Y5" s="516" t="str">
        <f>IFERROR(VLOOKUP($U6,②男入力!$B$10:$AN$33,21),"")</f>
        <v/>
      </c>
      <c r="Z5" s="517" t="str">
        <f>IFERROR(VLOOKUP($U6,②男入力!$B$10:$AN$33,23),"")</f>
        <v/>
      </c>
      <c r="AA5" s="518" t="str">
        <f>IFERROR(VLOOKUP($U6,②男入力!$B$10:$AN$33,34),"")</f>
        <v/>
      </c>
      <c r="AB5" s="519" t="str">
        <f>IFERROR(VLOOKUP($U6,②男入力!$B$10:$AN$33,37),"")</f>
        <v/>
      </c>
      <c r="AC5" s="514" t="str">
        <f>IFERROR(VLOOKUP($AC6,②男入力!$B$10:$AN$33,3),"")</f>
        <v/>
      </c>
      <c r="AD5" s="515" t="str">
        <f>IFERROR(VLOOKUP($AC6,②男入力!$B$10:$AN$33,7),"")</f>
        <v/>
      </c>
      <c r="AE5" s="515" t="str">
        <f>IFERROR(VLOOKUP($AC6,②男入力!$B$10:$AN$33,11)&amp;" "&amp;VLOOKUP($AC6,②男入力!$B$10:$AN$33,15),"")</f>
        <v/>
      </c>
      <c r="AF5" s="516" t="str">
        <f>IFERROR(VLOOKUP($AC6,②男入力!$B$10:$AN$33,19),"")</f>
        <v/>
      </c>
      <c r="AG5" s="516" t="str">
        <f>IFERROR(VLOOKUP($AC6,②男入力!$B$10:$AN$33,21),"")</f>
        <v/>
      </c>
      <c r="AH5" s="517" t="str">
        <f>IFERROR(VLOOKUP($AC6,②男入力!$B$10:$AN$33,23),"")</f>
        <v/>
      </c>
      <c r="AI5" s="518" t="str">
        <f>IFERROR(VLOOKUP($AC6,②男入力!$B$10:$AN$33,34),"")</f>
        <v/>
      </c>
      <c r="AJ5" s="519" t="str">
        <f>IFERROR(VLOOKUP($AC6,②男入力!$B$10:$AN$33,37),"")</f>
        <v/>
      </c>
      <c r="AK5" s="514" t="str">
        <f>IFERROR(VLOOKUP($AK6,②男入力!$B$10:$AN$33,3),"")</f>
        <v/>
      </c>
      <c r="AL5" s="515" t="str">
        <f>IFERROR(VLOOKUP($AK6,②男入力!$B$10:$AN$33,7),"")</f>
        <v/>
      </c>
      <c r="AM5" s="515" t="str">
        <f>IFERROR(VLOOKUP($AK6,②男入力!$B$10:$AN$33,11)&amp;" "&amp;VLOOKUP($AK6,②男入力!$B$10:$AN$33,15),"")</f>
        <v/>
      </c>
      <c r="AN5" s="516" t="str">
        <f>IFERROR(VLOOKUP($AK6,②男入力!$B$10:$AN$33,19),"")</f>
        <v/>
      </c>
      <c r="AO5" s="516" t="str">
        <f>IFERROR(VLOOKUP($AK6,②男入力!$B$10:$AN$33,21),"")</f>
        <v/>
      </c>
      <c r="AP5" s="517" t="str">
        <f>IFERROR(VLOOKUP($AK6,②男入力!$B$10:$AN$33,23),"")</f>
        <v/>
      </c>
      <c r="AQ5" s="518" t="str">
        <f>IFERROR(VLOOKUP($AK6,②男入力!$B$10:$AN$33,34),"")</f>
        <v/>
      </c>
      <c r="AR5" s="519" t="str">
        <f>IFERROR(VLOOKUP($AK6,②男入力!$B$10:$AN$33,37),"")</f>
        <v/>
      </c>
      <c r="AS5" s="514" t="str">
        <f>IFERROR(VLOOKUP($AS6,②男入力!$B$10:$AN$33,3),"")</f>
        <v/>
      </c>
      <c r="AT5" s="515" t="str">
        <f>IFERROR(VLOOKUP($AS6,②男入力!$B$10:$AN$33,7),"")</f>
        <v/>
      </c>
      <c r="AU5" s="515" t="str">
        <f>IFERROR(VLOOKUP($AS6,②男入力!$B$10:$AN$33,11)&amp;" "&amp;VLOOKUP($AS6,②男入力!$B$10:$AN$33,15),"")</f>
        <v/>
      </c>
      <c r="AV5" s="516" t="str">
        <f>IFERROR(VLOOKUP($AS6,②男入力!$B$10:$AN$33,19),"")</f>
        <v/>
      </c>
      <c r="AW5" s="516" t="str">
        <f>IFERROR(VLOOKUP($AS6,②男入力!$B$10:$AN$33,21),"")</f>
        <v/>
      </c>
      <c r="AX5" s="517" t="str">
        <f>IFERROR(VLOOKUP($AS6,②男入力!$B$10:$AN$33,23),"")</f>
        <v/>
      </c>
      <c r="AY5" s="518" t="str">
        <f>IFERROR(VLOOKUP($AS6,②男入力!$B$10:$AN$33,34),"")</f>
        <v/>
      </c>
      <c r="AZ5" s="519" t="str">
        <f>IFERROR(VLOOKUP($AS6,②男入力!$B$10:$AN$33,37),"")</f>
        <v/>
      </c>
      <c r="BA5" s="514" t="str">
        <f>IFERROR(VLOOKUP($BA6,②男入力!$B$10:$AN$33,3),"")</f>
        <v/>
      </c>
      <c r="BB5" s="515" t="str">
        <f>IFERROR(VLOOKUP($BA6,②男入力!$B$10:$AN$33,7),"")</f>
        <v/>
      </c>
      <c r="BC5" s="515" t="str">
        <f>IFERROR(VLOOKUP($BA6,②男入力!$B$10:$AN$33,11)&amp;" "&amp;VLOOKUP($BA6,②男入力!$B$10:$AN$33,15),"")</f>
        <v/>
      </c>
      <c r="BD5" s="516" t="str">
        <f>IFERROR(VLOOKUP($BA6,②男入力!$B$10:$AN$33,19),"")</f>
        <v/>
      </c>
      <c r="BE5" s="516" t="str">
        <f>IFERROR(VLOOKUP($BA6,②男入力!$B$10:$AN$33,21),"")</f>
        <v/>
      </c>
      <c r="BF5" s="517" t="str">
        <f>IFERROR(VLOOKUP($BA6,②男入力!$B$10:$AN$33,23),"")</f>
        <v/>
      </c>
      <c r="BG5" s="518" t="str">
        <f>IFERROR(VLOOKUP($BA6,②男入力!$B$10:$AN$33,34),"")</f>
        <v/>
      </c>
      <c r="BH5" s="519" t="str">
        <f>IFERROR(VLOOKUP($BA6,②男入力!$B$10:$AN$33,37),"")</f>
        <v/>
      </c>
      <c r="BI5" s="514" t="str">
        <f>IFERROR(VLOOKUP($BI6,②男入力!$B$10:$AN$33,3),"")</f>
        <v/>
      </c>
      <c r="BJ5" s="515" t="str">
        <f>IFERROR(VLOOKUP($BI6,②男入力!$B$10:$AN$33,7),"")</f>
        <v/>
      </c>
      <c r="BK5" s="515" t="str">
        <f>IFERROR(VLOOKUP($BI6,②男入力!$B$10:$AN$33,11)&amp;" "&amp;VLOOKUP($BI6,②男入力!$B$10:$AN$33,15),"")</f>
        <v/>
      </c>
      <c r="BL5" s="516" t="str">
        <f>IFERROR(VLOOKUP($BI6,②男入力!$B$10:$AN$33,19),"")</f>
        <v/>
      </c>
      <c r="BM5" s="516" t="str">
        <f>IFERROR(VLOOKUP($BI6,②男入力!$B$10:$AN$33,21),"")</f>
        <v/>
      </c>
      <c r="BN5" s="517" t="str">
        <f>IFERROR(VLOOKUP($BI6,②男入力!$B$10:$AN$33,23),"")</f>
        <v/>
      </c>
      <c r="BO5" s="518" t="str">
        <f>IFERROR(VLOOKUP($BI6,②男入力!$B$10:$AN$33,34),"")</f>
        <v/>
      </c>
      <c r="BP5" s="530" t="str">
        <f>IFERROR(VLOOKUP($BI6,②男入力!$B$10:$AN$33,37),"")</f>
        <v/>
      </c>
      <c r="BQ5" s="528">
        <f>①基本情報!$AB$20</f>
        <v>0</v>
      </c>
      <c r="BR5" s="528">
        <f>①基本情報!$AB$22</f>
        <v>0</v>
      </c>
      <c r="BS5" s="528">
        <f>①基本情報!$AB$29</f>
        <v>0</v>
      </c>
      <c r="BT5" s="528">
        <f>①基本情報!$AB$31</f>
        <v>0</v>
      </c>
      <c r="BU5" s="528" t="str">
        <f>'⑧-1-2全国男団印刷(様式2)'!$S$31</f>
        <v/>
      </c>
      <c r="BV5" s="528" t="str">
        <f>'⑧-1-2全国男団印刷(様式2)'!$S$33</f>
        <v/>
      </c>
      <c r="BW5" s="528" t="str">
        <f>'⑧-1-2全国男団印刷(様式2)'!$S$35</f>
        <v/>
      </c>
      <c r="BX5" s="528" t="str">
        <f>'⑧-1-2全国男団印刷(様式2)'!$S$37</f>
        <v/>
      </c>
      <c r="BY5" s="528" t="str">
        <f>'⑧-1-2全国男団印刷(様式2)'!$S$39</f>
        <v/>
      </c>
      <c r="BZ5" s="528" t="str">
        <f>'⑧-1-2全国男団印刷(様式2)'!$S$41</f>
        <v/>
      </c>
      <c r="CA5" s="528" t="str">
        <f>'⑧-1-2全国男団印刷(様式2)'!$S$43</f>
        <v/>
      </c>
      <c r="CB5" s="528">
        <f>①基本情報!$O$8</f>
        <v>0</v>
      </c>
      <c r="CC5" s="528" t="str">
        <f>①基本情報!$Y$8&amp;①基本情報!$N$9</f>
        <v/>
      </c>
      <c r="CD5" s="528">
        <f>①基本情報!$AC$8</f>
        <v>0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</row>
    <row r="6" spans="1:94" s="14" customFormat="1" ht="18" customHeight="1" thickBot="1"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520">
        <f>'⑤-2関東男選択'!$V$10</f>
        <v>0</v>
      </c>
      <c r="N6" s="521"/>
      <c r="O6" s="521"/>
      <c r="P6" s="521"/>
      <c r="Q6" s="521"/>
      <c r="R6" s="522"/>
      <c r="S6" s="523"/>
      <c r="T6" s="523"/>
      <c r="U6" s="520">
        <f>'⑤-2関東男選択'!$V$11</f>
        <v>0</v>
      </c>
      <c r="V6" s="521"/>
      <c r="W6" s="521"/>
      <c r="X6" s="521"/>
      <c r="Y6" s="521"/>
      <c r="Z6" s="522"/>
      <c r="AA6" s="523"/>
      <c r="AB6" s="523"/>
      <c r="AC6" s="520">
        <f>'⑤-2関東男選択'!$V$12</f>
        <v>0</v>
      </c>
      <c r="AD6" s="521"/>
      <c r="AE6" s="521"/>
      <c r="AF6" s="521"/>
      <c r="AG6" s="521"/>
      <c r="AH6" s="522"/>
      <c r="AI6" s="523"/>
      <c r="AJ6" s="523"/>
      <c r="AK6" s="520">
        <f>'⑤-2関東男選択'!$V$13</f>
        <v>0</v>
      </c>
      <c r="AL6" s="521"/>
      <c r="AM6" s="521"/>
      <c r="AN6" s="521"/>
      <c r="AO6" s="521"/>
      <c r="AP6" s="522"/>
      <c r="AQ6" s="523"/>
      <c r="AR6" s="523"/>
      <c r="AS6" s="520">
        <f>'⑤-2関東男選択'!$V$14</f>
        <v>0</v>
      </c>
      <c r="AT6" s="521"/>
      <c r="AU6" s="521"/>
      <c r="AV6" s="521"/>
      <c r="AW6" s="521"/>
      <c r="AX6" s="522"/>
      <c r="AY6" s="523"/>
      <c r="AZ6" s="523"/>
      <c r="BA6" s="520">
        <f>'⑤-2関東男選択'!$V$15</f>
        <v>0</v>
      </c>
      <c r="BB6" s="521"/>
      <c r="BC6" s="521"/>
      <c r="BD6" s="521"/>
      <c r="BE6" s="521"/>
      <c r="BF6" s="522"/>
      <c r="BG6" s="523"/>
      <c r="BH6" s="523"/>
      <c r="BI6" s="520">
        <f>'⑤-2関東男選択'!$V$16</f>
        <v>0</v>
      </c>
      <c r="BJ6" s="521"/>
      <c r="BK6" s="521"/>
      <c r="BL6" s="521"/>
      <c r="BM6" s="521"/>
      <c r="BN6" s="522"/>
      <c r="BO6" s="523"/>
      <c r="BP6" s="523"/>
      <c r="BQ6" s="526"/>
      <c r="BR6" s="526"/>
      <c r="BS6" s="526"/>
      <c r="BT6" s="526"/>
      <c r="BU6" s="526"/>
      <c r="BV6" s="526"/>
      <c r="BW6" s="526"/>
      <c r="BX6" s="526"/>
      <c r="BY6" s="526"/>
      <c r="BZ6" s="526"/>
      <c r="CA6" s="526"/>
      <c r="CB6" s="526"/>
      <c r="CC6" s="526"/>
      <c r="CD6" s="526"/>
    </row>
    <row r="7" spans="1:94" s="12" customFormat="1" ht="18" customHeight="1">
      <c r="B7" s="216"/>
      <c r="C7" s="1064" t="s">
        <v>22</v>
      </c>
      <c r="D7" s="1065"/>
      <c r="E7" s="1065"/>
      <c r="F7" s="1065"/>
      <c r="G7" s="1052" t="s">
        <v>23</v>
      </c>
      <c r="H7" s="1053"/>
      <c r="I7" s="1054"/>
      <c r="J7" s="1052" t="s">
        <v>24</v>
      </c>
      <c r="K7" s="1053"/>
      <c r="L7" s="1054"/>
      <c r="M7" s="1051" t="s">
        <v>25</v>
      </c>
      <c r="N7" s="1049"/>
      <c r="O7" s="1049"/>
      <c r="P7" s="1049"/>
      <c r="Q7" s="1049"/>
      <c r="R7" s="1049"/>
      <c r="S7" s="1049"/>
      <c r="T7" s="1050"/>
      <c r="U7" s="1051" t="s">
        <v>27</v>
      </c>
      <c r="V7" s="1049"/>
      <c r="W7" s="1049"/>
      <c r="X7" s="1049"/>
      <c r="Y7" s="1049"/>
      <c r="Z7" s="1049"/>
      <c r="AA7" s="1049"/>
      <c r="AB7" s="1050"/>
      <c r="AC7" s="1051" t="s">
        <v>29</v>
      </c>
      <c r="AD7" s="1049"/>
      <c r="AE7" s="1049"/>
      <c r="AF7" s="1049"/>
      <c r="AG7" s="1049"/>
      <c r="AH7" s="1049"/>
      <c r="AI7" s="1049"/>
      <c r="AJ7" s="1050"/>
      <c r="AK7" s="1048" t="s">
        <v>212</v>
      </c>
      <c r="AL7" s="1049"/>
      <c r="AM7" s="1049"/>
      <c r="AN7" s="1049"/>
      <c r="AO7" s="1049"/>
      <c r="AP7" s="1049"/>
      <c r="AQ7" s="1049"/>
      <c r="AR7" s="1066"/>
      <c r="AS7" s="1070" t="s">
        <v>236</v>
      </c>
      <c r="AT7" s="1070"/>
      <c r="AU7" s="1070" t="s">
        <v>237</v>
      </c>
      <c r="AV7" s="1070"/>
      <c r="AW7" s="531" t="s">
        <v>25</v>
      </c>
      <c r="AX7" s="531" t="s">
        <v>27</v>
      </c>
      <c r="AY7" s="531" t="s">
        <v>29</v>
      </c>
      <c r="AZ7" s="531" t="s">
        <v>212</v>
      </c>
      <c r="BA7" s="1070" t="s">
        <v>269</v>
      </c>
      <c r="BB7" s="1070"/>
      <c r="BC7" s="1070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Q7" s="526"/>
      <c r="BR7" s="526"/>
      <c r="BS7" s="526"/>
      <c r="BT7" s="526"/>
      <c r="BU7" s="526"/>
      <c r="BV7" s="526"/>
      <c r="BW7" s="526"/>
      <c r="BX7" s="526"/>
      <c r="BY7" s="526"/>
      <c r="BZ7" s="526"/>
      <c r="CA7" s="526"/>
      <c r="CB7" s="526"/>
      <c r="CC7" s="526"/>
      <c r="CD7" s="526"/>
    </row>
    <row r="8" spans="1:94" s="12" customFormat="1" ht="18" customHeight="1" thickBot="1">
      <c r="A8" s="30"/>
      <c r="B8" s="216"/>
      <c r="C8" s="1060" t="s">
        <v>407</v>
      </c>
      <c r="D8" s="1061"/>
      <c r="E8" s="1062" t="s">
        <v>30</v>
      </c>
      <c r="F8" s="1063"/>
      <c r="G8" s="218" t="s">
        <v>31</v>
      </c>
      <c r="H8" s="219" t="s">
        <v>11</v>
      </c>
      <c r="I8" s="506" t="s">
        <v>37</v>
      </c>
      <c r="J8" s="218" t="s">
        <v>31</v>
      </c>
      <c r="K8" s="219" t="s">
        <v>11</v>
      </c>
      <c r="L8" s="506" t="s">
        <v>37</v>
      </c>
      <c r="M8" s="218" t="s">
        <v>31</v>
      </c>
      <c r="N8" s="221" t="s">
        <v>11</v>
      </c>
      <c r="O8" s="506" t="s">
        <v>37</v>
      </c>
      <c r="P8" s="222" t="s">
        <v>32</v>
      </c>
      <c r="Q8" s="222" t="s">
        <v>33</v>
      </c>
      <c r="R8" s="222" t="s">
        <v>34</v>
      </c>
      <c r="S8" s="222" t="s">
        <v>35</v>
      </c>
      <c r="T8" s="507" t="s">
        <v>36</v>
      </c>
      <c r="U8" s="218" t="s">
        <v>31</v>
      </c>
      <c r="V8" s="219" t="s">
        <v>11</v>
      </c>
      <c r="W8" s="506" t="s">
        <v>37</v>
      </c>
      <c r="X8" s="222" t="s">
        <v>32</v>
      </c>
      <c r="Y8" s="222" t="s">
        <v>33</v>
      </c>
      <c r="Z8" s="222" t="s">
        <v>34</v>
      </c>
      <c r="AA8" s="222" t="s">
        <v>35</v>
      </c>
      <c r="AB8" s="507" t="s">
        <v>36</v>
      </c>
      <c r="AC8" s="218" t="s">
        <v>31</v>
      </c>
      <c r="AD8" s="219" t="s">
        <v>11</v>
      </c>
      <c r="AE8" s="506" t="s">
        <v>37</v>
      </c>
      <c r="AF8" s="222" t="s">
        <v>32</v>
      </c>
      <c r="AG8" s="222" t="s">
        <v>33</v>
      </c>
      <c r="AH8" s="222" t="s">
        <v>34</v>
      </c>
      <c r="AI8" s="222" t="s">
        <v>35</v>
      </c>
      <c r="AJ8" s="507" t="s">
        <v>36</v>
      </c>
      <c r="AK8" s="218" t="s">
        <v>31</v>
      </c>
      <c r="AL8" s="219" t="s">
        <v>11</v>
      </c>
      <c r="AM8" s="525" t="s">
        <v>37</v>
      </c>
      <c r="AN8" s="222" t="s">
        <v>32</v>
      </c>
      <c r="AO8" s="222" t="s">
        <v>33</v>
      </c>
      <c r="AP8" s="222" t="s">
        <v>34</v>
      </c>
      <c r="AQ8" s="222" t="s">
        <v>35</v>
      </c>
      <c r="AR8" s="224" t="s">
        <v>36</v>
      </c>
      <c r="AS8" s="532" t="s">
        <v>430</v>
      </c>
      <c r="AT8" s="532" t="s">
        <v>424</v>
      </c>
      <c r="AU8" s="532" t="s">
        <v>430</v>
      </c>
      <c r="AV8" s="532" t="s">
        <v>424</v>
      </c>
      <c r="AW8" s="1068" t="s">
        <v>430</v>
      </c>
      <c r="AX8" s="1068"/>
      <c r="AY8" s="1068"/>
      <c r="AZ8" s="1068"/>
      <c r="BA8" s="531" t="s">
        <v>266</v>
      </c>
      <c r="BB8" s="531" t="s">
        <v>146</v>
      </c>
      <c r="BC8" s="531" t="s">
        <v>268</v>
      </c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</row>
    <row r="9" spans="1:94" s="12" customFormat="1" ht="18" customHeight="1">
      <c r="A9" s="43"/>
      <c r="B9" s="248" t="s">
        <v>56</v>
      </c>
      <c r="C9" s="249" t="s">
        <v>448</v>
      </c>
      <c r="D9" s="250" t="s">
        <v>449</v>
      </c>
      <c r="E9" s="251" t="s">
        <v>451</v>
      </c>
      <c r="F9" s="252" t="s">
        <v>452</v>
      </c>
      <c r="G9" s="253" t="s">
        <v>469</v>
      </c>
      <c r="H9" s="254" t="s">
        <v>41</v>
      </c>
      <c r="I9" s="255" t="s">
        <v>470</v>
      </c>
      <c r="J9" s="253" t="s">
        <v>461</v>
      </c>
      <c r="K9" s="254" t="s">
        <v>43</v>
      </c>
      <c r="L9" s="255" t="s">
        <v>471</v>
      </c>
      <c r="M9" s="253" t="s">
        <v>472</v>
      </c>
      <c r="N9" s="256" t="s">
        <v>48</v>
      </c>
      <c r="O9" s="257" t="s">
        <v>474</v>
      </c>
      <c r="P9" s="258">
        <v>3</v>
      </c>
      <c r="Q9" s="258" t="s">
        <v>45</v>
      </c>
      <c r="R9" s="259" t="s">
        <v>442</v>
      </c>
      <c r="S9" s="260">
        <v>160</v>
      </c>
      <c r="T9" s="261">
        <v>53</v>
      </c>
      <c r="U9" s="262"/>
      <c r="V9" s="263"/>
      <c r="W9" s="263"/>
      <c r="X9" s="264"/>
      <c r="Y9" s="264"/>
      <c r="Z9" s="265"/>
      <c r="AA9" s="266"/>
      <c r="AB9" s="267"/>
      <c r="AC9" s="262"/>
      <c r="AD9" s="263"/>
      <c r="AE9" s="263"/>
      <c r="AF9" s="264"/>
      <c r="AG9" s="264"/>
      <c r="AH9" s="265"/>
      <c r="AI9" s="266"/>
      <c r="AJ9" s="267"/>
      <c r="AK9" s="262"/>
      <c r="AL9" s="263"/>
      <c r="AM9" s="263"/>
      <c r="AN9" s="264"/>
      <c r="AO9" s="264"/>
      <c r="AP9" s="265"/>
      <c r="AQ9" s="266"/>
      <c r="AR9" s="268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Q9" s="526"/>
      <c r="BR9" s="526"/>
      <c r="BS9" s="526"/>
      <c r="BT9" s="526"/>
      <c r="BU9" s="526"/>
      <c r="BV9" s="526"/>
      <c r="BW9" s="526"/>
      <c r="BX9" s="526"/>
      <c r="BY9" s="526"/>
      <c r="BZ9" s="526"/>
      <c r="CA9" s="526"/>
      <c r="CB9" s="526"/>
      <c r="CC9" s="526"/>
      <c r="CD9" s="526"/>
    </row>
    <row r="10" spans="1:94" s="12" customFormat="1" ht="18" customHeight="1" thickBot="1">
      <c r="A10" s="435" t="s">
        <v>49</v>
      </c>
      <c r="B10" s="436" t="s">
        <v>46</v>
      </c>
      <c r="C10" s="437">
        <f>①基本情報!$B$9</f>
        <v>0</v>
      </c>
      <c r="D10" s="438">
        <f>①基本情報!$B$8</f>
        <v>0</v>
      </c>
      <c r="E10" s="439">
        <f>①基本情報!$J$9</f>
        <v>0</v>
      </c>
      <c r="F10" s="440">
        <f>①基本情報!$J$8</f>
        <v>0</v>
      </c>
      <c r="G10" s="437">
        <f>①基本情報!$D$37</f>
        <v>0</v>
      </c>
      <c r="H10" s="441">
        <f>①基本情報!$I$37</f>
        <v>0</v>
      </c>
      <c r="I10" s="438" t="str">
        <f>①基本情報!$D$36&amp;" "&amp;①基本情報!$I$36</f>
        <v xml:space="preserve"> </v>
      </c>
      <c r="J10" s="437">
        <f>①基本情報!$D$46</f>
        <v>0</v>
      </c>
      <c r="K10" s="441">
        <f>①基本情報!$I$46</f>
        <v>0</v>
      </c>
      <c r="L10" s="438" t="str">
        <f>①基本情報!$D$45&amp;" "&amp;①基本情報!$I$45</f>
        <v xml:space="preserve"> </v>
      </c>
      <c r="M10" s="514" t="str">
        <f>IFERROR(VLOOKUP($M11,③女入力!$B$10:$AN$33,3),"")</f>
        <v/>
      </c>
      <c r="N10" s="515" t="str">
        <f>IFERROR(VLOOKUP($M11,③女入力!$B$10:$AN$33,7),"")</f>
        <v/>
      </c>
      <c r="O10" s="515" t="str">
        <f>IFERROR(VLOOKUP($M11,③女入力!$B$10:$AN$33,11)&amp;" "&amp;VLOOKUP($M11,③女入力!$B$10:$AN$33,15),"")</f>
        <v/>
      </c>
      <c r="P10" s="516" t="str">
        <f>IFERROR(VLOOKUP($M11,③女入力!$B$10:$AN$33,19),"")</f>
        <v/>
      </c>
      <c r="Q10" s="516" t="str">
        <f>IFERROR(VLOOKUP($M11,③女入力!$B$10:$AN$33,21),"")</f>
        <v/>
      </c>
      <c r="R10" s="517" t="str">
        <f>IFERROR(VLOOKUP($M11,③女入力!$B$10:$AN$33,23),"")</f>
        <v/>
      </c>
      <c r="S10" s="518" t="str">
        <f>IFERROR(VLOOKUP($M11,③女入力!$B$10:$AN$33,34),"")</f>
        <v/>
      </c>
      <c r="T10" s="519" t="str">
        <f>IFERROR(VLOOKUP($M11,③女入力!$B$10:$AN$33,37),"")</f>
        <v/>
      </c>
      <c r="U10" s="514" t="str">
        <f>IFERROR(VLOOKUP($U11,③女入力!$B$10:$AN$33,3),"")</f>
        <v/>
      </c>
      <c r="V10" s="515" t="str">
        <f>IFERROR(VLOOKUP($U11,③女入力!$B$10:$AN$33,7),"")</f>
        <v/>
      </c>
      <c r="W10" s="515" t="str">
        <f>IFERROR(VLOOKUP($U11,③女入力!$B$10:$AN$33,11)&amp;" "&amp;VLOOKUP($U11,③女入力!$B$10:$AN$33,15),"")</f>
        <v/>
      </c>
      <c r="X10" s="516" t="str">
        <f>IFERROR(VLOOKUP($U11,③女入力!$B$10:$AN$33,19),"")</f>
        <v/>
      </c>
      <c r="Y10" s="516" t="str">
        <f>IFERROR(VLOOKUP($U11,③女入力!$B$10:$AN$33,21),"")</f>
        <v/>
      </c>
      <c r="Z10" s="517" t="str">
        <f>IFERROR(VLOOKUP($U11,③女入力!$B$10:$AN$33,23),"")</f>
        <v/>
      </c>
      <c r="AA10" s="518" t="str">
        <f>IFERROR(VLOOKUP($U11,③女入力!$B$10:$AN$33,34),"")</f>
        <v/>
      </c>
      <c r="AB10" s="519" t="str">
        <f>IFERROR(VLOOKUP($U11,③女入力!$B$10:$AN$33,37),"")</f>
        <v/>
      </c>
      <c r="AC10" s="514" t="str">
        <f>IFERROR(VLOOKUP($AC11,③女入力!$B$10:$AN$33,3),"")</f>
        <v/>
      </c>
      <c r="AD10" s="515" t="str">
        <f>IFERROR(VLOOKUP($AC11,③女入力!$B$10:$AN$33,7),"")</f>
        <v/>
      </c>
      <c r="AE10" s="515" t="str">
        <f>IFERROR(VLOOKUP($AC11,③女入力!$B$10:$AN$33,11)&amp;" "&amp;VLOOKUP($AC11,③女入力!$B$10:$AN$33,15),"")</f>
        <v/>
      </c>
      <c r="AF10" s="516" t="str">
        <f>IFERROR(VLOOKUP($AC11,③女入力!$B$10:$AN$33,19),"")</f>
        <v/>
      </c>
      <c r="AG10" s="516" t="str">
        <f>IFERROR(VLOOKUP($AC11,③女入力!$B$10:$AN$33,21),"")</f>
        <v/>
      </c>
      <c r="AH10" s="517" t="str">
        <f>IFERROR(VLOOKUP($AC11,③女入力!$B$10:$AN$33,23),"")</f>
        <v/>
      </c>
      <c r="AI10" s="518" t="str">
        <f>IFERROR(VLOOKUP($AC11,③女入力!$B$10:$AN$33,34),"")</f>
        <v/>
      </c>
      <c r="AJ10" s="519" t="str">
        <f>IFERROR(VLOOKUP($AC11,③女入力!$B$10:$AN$33,37),"")</f>
        <v/>
      </c>
      <c r="AK10" s="514" t="str">
        <f>IFERROR(VLOOKUP($AK11,③女入力!$B$10:$AN$33,3),"")</f>
        <v/>
      </c>
      <c r="AL10" s="515" t="str">
        <f>IFERROR(VLOOKUP($AK11,③女入力!$B$10:$AN$33,7),"")</f>
        <v/>
      </c>
      <c r="AM10" s="515" t="str">
        <f>IFERROR(VLOOKUP($AK11,③女入力!$B$10:$AN$33,11)&amp;" "&amp;VLOOKUP($AK11,③女入力!$B$10:$AN$33,15),"")</f>
        <v/>
      </c>
      <c r="AN10" s="516" t="str">
        <f>IFERROR(VLOOKUP($AK11,③女入力!$B$10:$AN$33,19),"")</f>
        <v/>
      </c>
      <c r="AO10" s="516" t="str">
        <f>IFERROR(VLOOKUP($AK11,③女入力!$B$10:$AN$33,21),"")</f>
        <v/>
      </c>
      <c r="AP10" s="517" t="str">
        <f>IFERROR(VLOOKUP($AK11,③女入力!$B$10:$AN$33,23),"")</f>
        <v/>
      </c>
      <c r="AQ10" s="518" t="str">
        <f>IFERROR(VLOOKUP($AK11,③女入力!$B$10:$AN$33,34),"")</f>
        <v/>
      </c>
      <c r="AR10" s="530" t="str">
        <f>IFERROR(VLOOKUP($AK11,③女入力!$B$10:$AN$33,37),"")</f>
        <v/>
      </c>
      <c r="AS10" s="532">
        <f>①基本情報!$AB$39</f>
        <v>0</v>
      </c>
      <c r="AT10" s="532">
        <f>①基本情報!$AB$41</f>
        <v>0</v>
      </c>
      <c r="AU10" s="532">
        <f>①基本情報!$AB$48</f>
        <v>0</v>
      </c>
      <c r="AV10" s="532">
        <f>①基本情報!$AB$50</f>
        <v>0</v>
      </c>
      <c r="AW10" s="532" t="str">
        <f>'⑧-1-1全国女団印刷(様式1)'!$S$31</f>
        <v/>
      </c>
      <c r="AX10" s="532" t="str">
        <f>'⑧-1-1全国女団印刷(様式1)'!$S$33</f>
        <v/>
      </c>
      <c r="AY10" s="532" t="str">
        <f>'⑧-1-1全国女団印刷(様式1)'!$S$35</f>
        <v/>
      </c>
      <c r="AZ10" s="532" t="str">
        <f>'⑧-1-1全国女団印刷(様式1)'!$S$37</f>
        <v/>
      </c>
      <c r="BA10" s="533">
        <f>①基本情報!$O$8</f>
        <v>0</v>
      </c>
      <c r="BB10" s="533" t="str">
        <f>①基本情報!$Y$8&amp;①基本情報!$N$9</f>
        <v/>
      </c>
      <c r="BC10" s="533">
        <f>①基本情報!$AC$8</f>
        <v>0</v>
      </c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6"/>
    </row>
    <row r="11" spans="1:94" ht="30" customHeight="1">
      <c r="M11" s="524">
        <f>'⑥-2関東女選択'!$V$10</f>
        <v>0</v>
      </c>
      <c r="N11" s="521"/>
      <c r="O11" s="521"/>
      <c r="P11" s="521"/>
      <c r="Q11" s="521"/>
      <c r="R11" s="522"/>
      <c r="S11" s="523"/>
      <c r="T11" s="523"/>
      <c r="U11" s="524">
        <f>'⑥-2関東女選択'!$V$11</f>
        <v>0</v>
      </c>
      <c r="V11" s="521"/>
      <c r="W11" s="521"/>
      <c r="X11" s="521"/>
      <c r="Y11" s="521"/>
      <c r="Z11" s="522"/>
      <c r="AA11" s="523"/>
      <c r="AB11" s="523"/>
      <c r="AC11" s="524">
        <f>'⑥-2関東女選択'!$V$12</f>
        <v>0</v>
      </c>
      <c r="AD11" s="521"/>
      <c r="AE11" s="521"/>
      <c r="AF11" s="521"/>
      <c r="AG11" s="521"/>
      <c r="AH11" s="522"/>
      <c r="AI11" s="523"/>
      <c r="AJ11" s="523"/>
      <c r="AK11" s="524">
        <f>'⑥-2関東女選択'!$V$13</f>
        <v>0</v>
      </c>
      <c r="AL11" s="521"/>
      <c r="AM11" s="521"/>
      <c r="AN11" s="521"/>
      <c r="AO11" s="521"/>
      <c r="AP11" s="522"/>
      <c r="AQ11" s="523"/>
      <c r="AR11" s="523"/>
    </row>
    <row r="12" spans="1:94" ht="30" customHeight="1"/>
    <row r="13" spans="1:94" ht="30" customHeight="1"/>
    <row r="14" spans="1:94" ht="30" customHeight="1"/>
    <row r="15" spans="1:94" ht="30" customHeight="1"/>
    <row r="16" spans="1:94" ht="30" customHeight="1"/>
    <row r="17" ht="30" customHeight="1"/>
  </sheetData>
  <sheetProtection sheet="1" objects="1" scenarios="1"/>
  <mergeCells count="30">
    <mergeCell ref="AC7:AJ7"/>
    <mergeCell ref="AK7:AR7"/>
    <mergeCell ref="AS7:AT7"/>
    <mergeCell ref="AU7:AV7"/>
    <mergeCell ref="BA7:BC7"/>
    <mergeCell ref="C8:D8"/>
    <mergeCell ref="E8:F8"/>
    <mergeCell ref="AW8:AZ8"/>
    <mergeCell ref="BS2:BT2"/>
    <mergeCell ref="CB2:CD2"/>
    <mergeCell ref="C3:D3"/>
    <mergeCell ref="E3:F3"/>
    <mergeCell ref="BU3:CA3"/>
    <mergeCell ref="C7:F7"/>
    <mergeCell ref="G7:I7"/>
    <mergeCell ref="J7:L7"/>
    <mergeCell ref="M7:T7"/>
    <mergeCell ref="U7:AB7"/>
    <mergeCell ref="AC2:AJ2"/>
    <mergeCell ref="AK2:AR2"/>
    <mergeCell ref="AS2:AZ2"/>
    <mergeCell ref="BA2:BH2"/>
    <mergeCell ref="BI2:BP2"/>
    <mergeCell ref="BQ2:BR2"/>
    <mergeCell ref="A1:B1"/>
    <mergeCell ref="C2:F2"/>
    <mergeCell ref="G2:I2"/>
    <mergeCell ref="J2:L2"/>
    <mergeCell ref="M2:T2"/>
    <mergeCell ref="U2:AB2"/>
  </mergeCells>
  <phoneticPr fontId="2"/>
  <hyperlinks>
    <hyperlink ref="A1" location="Top!A1" display="Topへ戻る" xr:uid="{00000000-0004-0000-1400-000000000000}"/>
  </hyperlinks>
  <printOptions horizontalCentered="1" verticalCentered="1"/>
  <pageMargins left="0.59055118110236227" right="0.19685039370078741" top="0.59055118110236227" bottom="0.59055118110236227" header="0" footer="0"/>
  <pageSetup paperSize="9" scale="70" orientation="landscape" horizontalDpi="300" verticalDpi="300" r:id="rId1"/>
  <headerFooter alignWithMargins="0"/>
  <colBreaks count="5" manualBreakCount="5">
    <brk id="12" max="1048575" man="1"/>
    <brk id="28" max="1048575" man="1"/>
    <brk id="44" max="1048575" man="1"/>
    <brk id="60" max="1048575" man="1"/>
    <brk id="79" min="1" max="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99"/>
  </sheetPr>
  <dimension ref="A1:BL48"/>
  <sheetViews>
    <sheetView showGridLines="0" showZeros="0" view="pageBreakPreview" topLeftCell="B1" zoomScale="50" zoomScaleNormal="50" zoomScaleSheetLayoutView="50" workbookViewId="0">
      <selection activeCell="C1" sqref="C1:E1"/>
    </sheetView>
  </sheetViews>
  <sheetFormatPr defaultColWidth="9" defaultRowHeight="13.5"/>
  <cols>
    <col min="1" max="1" width="0.25" style="7" hidden="1" customWidth="1"/>
    <col min="2" max="2" width="9" style="7"/>
    <col min="3" max="3" width="10.75" style="5" customWidth="1"/>
    <col min="4" max="4" width="10.75" style="5" hidden="1" customWidth="1"/>
    <col min="5" max="8" width="13.5" style="7" customWidth="1"/>
    <col min="9" max="9" width="33.5" style="5" customWidth="1"/>
    <col min="10" max="10" width="29.875" style="5" customWidth="1"/>
    <col min="11" max="12" width="16.375" style="5" customWidth="1"/>
    <col min="13" max="14" width="5.5" style="5" customWidth="1"/>
    <col min="15" max="15" width="20.5" style="6" customWidth="1"/>
    <col min="16" max="17" width="10.75" style="5" customWidth="1"/>
    <col min="18" max="19" width="20.75" style="7" customWidth="1"/>
    <col min="20" max="24" width="12.75" style="7" customWidth="1"/>
    <col min="25" max="25" width="10.75" style="7" customWidth="1"/>
    <col min="26" max="28" width="10.75" style="7" hidden="1" customWidth="1"/>
    <col min="29" max="35" width="9" style="7" hidden="1" customWidth="1"/>
    <col min="36" max="16384" width="9" style="7"/>
  </cols>
  <sheetData>
    <row r="1" spans="1:64" s="11" customFormat="1" ht="71.25" customHeight="1" thickBot="1">
      <c r="B1" s="1"/>
      <c r="C1" s="1074" t="s">
        <v>103</v>
      </c>
      <c r="D1" s="1074"/>
      <c r="E1" s="1074"/>
      <c r="F1" s="16"/>
      <c r="G1" s="16"/>
      <c r="H1" s="16"/>
      <c r="I1" s="16"/>
      <c r="R1" s="15"/>
      <c r="S1" s="15"/>
      <c r="T1" s="15"/>
      <c r="U1" s="15"/>
      <c r="V1" s="15"/>
      <c r="W1" s="17"/>
      <c r="X1" s="17"/>
      <c r="AB1" s="15"/>
      <c r="AC1" s="15"/>
      <c r="AD1" s="15"/>
      <c r="AE1" s="17"/>
      <c r="AF1" s="17"/>
      <c r="AJ1" s="15"/>
      <c r="AK1" s="15"/>
      <c r="AL1" s="15"/>
      <c r="AM1" s="17"/>
      <c r="AN1" s="17"/>
      <c r="AR1" s="15"/>
      <c r="AS1" s="15"/>
      <c r="AT1" s="15"/>
      <c r="AU1" s="17"/>
      <c r="AV1" s="17"/>
      <c r="AZ1" s="15"/>
      <c r="BA1" s="15"/>
      <c r="BB1" s="15"/>
      <c r="BC1" s="17"/>
      <c r="BD1" s="17"/>
      <c r="BH1" s="15"/>
      <c r="BI1" s="15"/>
      <c r="BJ1" s="15"/>
      <c r="BK1" s="17"/>
      <c r="BL1" s="17"/>
    </row>
    <row r="2" spans="1:64" s="8" customFormat="1" ht="30" customHeight="1">
      <c r="B2" s="1075" t="s">
        <v>50</v>
      </c>
      <c r="C2" s="170" t="s">
        <v>51</v>
      </c>
      <c r="D2" s="1077" t="s">
        <v>201</v>
      </c>
      <c r="E2" s="1079" t="s">
        <v>52</v>
      </c>
      <c r="F2" s="1079"/>
      <c r="G2" s="1079" t="s">
        <v>37</v>
      </c>
      <c r="H2" s="1079"/>
      <c r="I2" s="1071" t="s">
        <v>22</v>
      </c>
      <c r="J2" s="1072"/>
      <c r="K2" s="1072"/>
      <c r="L2" s="1073"/>
      <c r="M2" s="1079" t="s">
        <v>32</v>
      </c>
      <c r="N2" s="1079" t="s">
        <v>33</v>
      </c>
      <c r="O2" s="1085" t="s">
        <v>34</v>
      </c>
      <c r="P2" s="1079" t="s">
        <v>35</v>
      </c>
      <c r="Q2" s="1079" t="s">
        <v>36</v>
      </c>
      <c r="R2" s="1079" t="s">
        <v>23</v>
      </c>
      <c r="S2" s="1079" t="s">
        <v>24</v>
      </c>
      <c r="T2" s="1095" t="s">
        <v>236</v>
      </c>
      <c r="U2" s="1095"/>
      <c r="V2" s="1095" t="s">
        <v>237</v>
      </c>
      <c r="W2" s="1095"/>
      <c r="X2" s="272" t="s">
        <v>241</v>
      </c>
      <c r="AF2" s="1094" t="s">
        <v>236</v>
      </c>
      <c r="AG2" s="1094"/>
      <c r="AH2" s="1094" t="s">
        <v>237</v>
      </c>
      <c r="AI2" s="1094"/>
    </row>
    <row r="3" spans="1:64" s="9" customFormat="1" ht="30" customHeight="1" thickBot="1">
      <c r="B3" s="1076"/>
      <c r="C3" s="133" t="s">
        <v>53</v>
      </c>
      <c r="D3" s="1078"/>
      <c r="E3" s="28" t="s">
        <v>31</v>
      </c>
      <c r="F3" s="134" t="s">
        <v>11</v>
      </c>
      <c r="G3" s="28" t="s">
        <v>68</v>
      </c>
      <c r="H3" s="134" t="s">
        <v>69</v>
      </c>
      <c r="I3" s="133" t="s">
        <v>54</v>
      </c>
      <c r="J3" s="144" t="s">
        <v>37</v>
      </c>
      <c r="K3" s="28" t="s">
        <v>55</v>
      </c>
      <c r="L3" s="134" t="s">
        <v>37</v>
      </c>
      <c r="M3" s="1084"/>
      <c r="N3" s="1084"/>
      <c r="O3" s="1086"/>
      <c r="P3" s="1084"/>
      <c r="Q3" s="1084"/>
      <c r="R3" s="1084"/>
      <c r="S3" s="1084"/>
      <c r="T3" s="273" t="s">
        <v>430</v>
      </c>
      <c r="U3" s="273" t="s">
        <v>431</v>
      </c>
      <c r="V3" s="273" t="s">
        <v>430</v>
      </c>
      <c r="W3" s="273" t="s">
        <v>431</v>
      </c>
      <c r="X3" s="274" t="s">
        <v>430</v>
      </c>
      <c r="Y3" s="8"/>
      <c r="Z3" s="8"/>
      <c r="AA3" s="8"/>
      <c r="AB3" s="8"/>
      <c r="AF3" s="304" t="s">
        <v>239</v>
      </c>
      <c r="AG3" s="304" t="s">
        <v>240</v>
      </c>
      <c r="AH3" s="304" t="s">
        <v>239</v>
      </c>
      <c r="AI3" s="304" t="s">
        <v>240</v>
      </c>
    </row>
    <row r="4" spans="1:64" ht="30" customHeight="1" thickBot="1">
      <c r="B4" s="34" t="s">
        <v>56</v>
      </c>
      <c r="C4" s="47" t="s">
        <v>57</v>
      </c>
      <c r="D4" s="186" t="s">
        <v>202</v>
      </c>
      <c r="E4" s="35" t="s">
        <v>44</v>
      </c>
      <c r="F4" s="36" t="s">
        <v>15</v>
      </c>
      <c r="G4" s="35" t="s">
        <v>38</v>
      </c>
      <c r="H4" s="36" t="s">
        <v>14</v>
      </c>
      <c r="I4" s="143" t="s">
        <v>118</v>
      </c>
      <c r="J4" s="37" t="s">
        <v>119</v>
      </c>
      <c r="K4" s="35" t="s">
        <v>73</v>
      </c>
      <c r="L4" s="36" t="s">
        <v>74</v>
      </c>
      <c r="M4" s="38">
        <v>3</v>
      </c>
      <c r="N4" s="25" t="s">
        <v>45</v>
      </c>
      <c r="O4" s="26" t="s">
        <v>441</v>
      </c>
      <c r="P4" s="27">
        <v>170</v>
      </c>
      <c r="Q4" s="27">
        <v>72</v>
      </c>
      <c r="R4" s="25" t="s">
        <v>58</v>
      </c>
      <c r="S4" s="25" t="s">
        <v>59</v>
      </c>
      <c r="T4" s="280" t="s">
        <v>243</v>
      </c>
      <c r="U4" s="281" t="s">
        <v>432</v>
      </c>
      <c r="V4" s="281" t="s">
        <v>242</v>
      </c>
      <c r="W4" s="281" t="s">
        <v>433</v>
      </c>
      <c r="X4" s="282" t="s">
        <v>242</v>
      </c>
      <c r="Z4" s="146">
        <f>①基本情報!$B$9</f>
        <v>0</v>
      </c>
      <c r="AA4" s="146">
        <f>①基本情報!$B$8</f>
        <v>0</v>
      </c>
      <c r="AB4" s="146">
        <f>①基本情報!$J$9</f>
        <v>0</v>
      </c>
      <c r="AC4" s="146">
        <f>①基本情報!$J$8</f>
        <v>0</v>
      </c>
      <c r="AD4" s="147" t="str">
        <f>①基本情報!$D$18&amp;" "&amp;①基本情報!$I$18</f>
        <v xml:space="preserve"> </v>
      </c>
      <c r="AE4" s="148" t="str">
        <f>①基本情報!$D$27&amp;" "&amp;①基本情報!$I$27</f>
        <v xml:space="preserve"> </v>
      </c>
      <c r="AF4" s="303">
        <f>①基本情報!$AB$20</f>
        <v>0</v>
      </c>
      <c r="AG4" s="303">
        <f>①基本情報!$AB$22</f>
        <v>0</v>
      </c>
      <c r="AH4" s="303">
        <f>①基本情報!$AB$29</f>
        <v>0</v>
      </c>
      <c r="AI4" s="303">
        <f>①基本情報!$AB$31</f>
        <v>0</v>
      </c>
    </row>
    <row r="5" spans="1:64" s="10" customFormat="1" ht="30" customHeight="1" thickBot="1">
      <c r="A5" s="93">
        <f>'⑤-1全国男選択'!AD10</f>
        <v>0</v>
      </c>
      <c r="B5" s="44">
        <v>1</v>
      </c>
      <c r="C5" s="302" t="str">
        <f>IFERROR(VLOOKUP($A5,②男入力!$B$10:$AX$33,40),"")</f>
        <v/>
      </c>
      <c r="D5" s="212">
        <f>'⑤-1全国男選択'!AE10</f>
        <v>0</v>
      </c>
      <c r="E5" s="451" t="str">
        <f>IFERROR(VLOOKUP($A5,②男入力!$B$10:$AX$33,3),"")</f>
        <v/>
      </c>
      <c r="F5" s="452" t="str">
        <f>IFERROR(VLOOKUP($A5,②男入力!$B$10:$AX$33,7),"")</f>
        <v/>
      </c>
      <c r="G5" s="451" t="str">
        <f>IFERROR(VLOOKUP($A5,②男入力!$B$10:$AX$33,11),"")</f>
        <v/>
      </c>
      <c r="H5" s="452" t="str">
        <f>IFERROR(VLOOKUP($A5,②男入力!$B$10:$AX$33,15),"")</f>
        <v/>
      </c>
      <c r="I5" s="453" t="str">
        <f t="shared" ref="I5:I28" si="0">IF($E5="","",$Z$4)</f>
        <v/>
      </c>
      <c r="J5" s="454" t="str">
        <f t="shared" ref="J5:J28" si="1">IF($E5="","",$AA$4)</f>
        <v/>
      </c>
      <c r="K5" s="451" t="str">
        <f t="shared" ref="K5:K28" si="2">IF($E5="","",$AB$4)</f>
        <v/>
      </c>
      <c r="L5" s="452" t="str">
        <f t="shared" ref="L5:L28" si="3">IF($E5="","",$AC$4)</f>
        <v/>
      </c>
      <c r="M5" s="455" t="str">
        <f>IFERROR(VLOOKUP($A5,②男入力!$B$10:$AX$33,19),"")</f>
        <v/>
      </c>
      <c r="N5" s="455" t="str">
        <f>IFERROR(VLOOKUP($A5,②男入力!$B$10:$AX$33,21),"")</f>
        <v/>
      </c>
      <c r="O5" s="456" t="str">
        <f>IFERROR(VLOOKUP($A5,②男入力!$B$10:$AX$33,23),"")</f>
        <v/>
      </c>
      <c r="P5" s="457" t="str">
        <f>IFERROR(VLOOKUP($A5,②男入力!$B$10:$AX$33,34),"")</f>
        <v/>
      </c>
      <c r="Q5" s="458" t="str">
        <f>IFERROR(VLOOKUP($A5,②男入力!$B$10:$AX$33,37),"")</f>
        <v/>
      </c>
      <c r="R5" s="459" t="str">
        <f t="shared" ref="R5:R28" si="4">IF($E5="","",$AD$4)</f>
        <v/>
      </c>
      <c r="S5" s="460" t="str">
        <f t="shared" ref="S5:S28" si="5">IF($E5="","",$AE$4)</f>
        <v/>
      </c>
      <c r="T5" s="461" t="str">
        <f t="shared" ref="T5:T28" si="6">IF($E5="","",$AF$4)</f>
        <v/>
      </c>
      <c r="U5" s="461" t="str">
        <f t="shared" ref="U5:U28" si="7">IF($E5="","",$AG$4)</f>
        <v/>
      </c>
      <c r="V5" s="461" t="str">
        <f t="shared" ref="V5:V28" si="8">IF($E5="","",$AH$4)</f>
        <v/>
      </c>
      <c r="W5" s="461" t="str">
        <f t="shared" ref="W5:W28" si="9">IF($E5="","",$AI$4)</f>
        <v/>
      </c>
      <c r="X5" s="462" t="str">
        <f>IFERROR(VLOOKUP($A5,②男入力!$B$10:$AX$33,29),"")</f>
        <v/>
      </c>
    </row>
    <row r="6" spans="1:64" s="10" customFormat="1" ht="30" customHeight="1" thickBot="1">
      <c r="A6" s="93">
        <f>'⑤-1全国男選択'!AD11</f>
        <v>0</v>
      </c>
      <c r="B6" s="44">
        <v>2</v>
      </c>
      <c r="C6" s="302" t="str">
        <f>IFERROR(VLOOKUP($A6,②男入力!$B$10:$AX$33,40),"")</f>
        <v/>
      </c>
      <c r="D6" s="212">
        <f>'⑤-1全国男選択'!AE11</f>
        <v>0</v>
      </c>
      <c r="E6" s="451" t="str">
        <f>IFERROR(VLOOKUP($A6,②男入力!$B$10:$AX$33,3),"")</f>
        <v/>
      </c>
      <c r="F6" s="452" t="str">
        <f>IFERROR(VLOOKUP($A6,②男入力!$B$10:$AX$33,7),"")</f>
        <v/>
      </c>
      <c r="G6" s="451" t="str">
        <f>IFERROR(VLOOKUP($A6,②男入力!$B$10:$AX$33,11),"")</f>
        <v/>
      </c>
      <c r="H6" s="452" t="str">
        <f>IFERROR(VLOOKUP($A6,②男入力!$B$10:$AX$33,15),"")</f>
        <v/>
      </c>
      <c r="I6" s="453" t="str">
        <f t="shared" si="0"/>
        <v/>
      </c>
      <c r="J6" s="454" t="str">
        <f t="shared" si="1"/>
        <v/>
      </c>
      <c r="K6" s="451" t="str">
        <f t="shared" si="2"/>
        <v/>
      </c>
      <c r="L6" s="452" t="str">
        <f t="shared" si="3"/>
        <v/>
      </c>
      <c r="M6" s="455" t="str">
        <f>IFERROR(VLOOKUP($A6,②男入力!$B$10:$AX$33,19),"")</f>
        <v/>
      </c>
      <c r="N6" s="455" t="str">
        <f>IFERROR(VLOOKUP($A6,②男入力!$B$10:$AX$33,21),"")</f>
        <v/>
      </c>
      <c r="O6" s="456" t="str">
        <f>IFERROR(VLOOKUP($A6,②男入力!$B$10:$AX$33,23),"")</f>
        <v/>
      </c>
      <c r="P6" s="457" t="str">
        <f>IFERROR(VLOOKUP($A6,②男入力!$B$10:$AX$33,34),"")</f>
        <v/>
      </c>
      <c r="Q6" s="458" t="str">
        <f>IFERROR(VLOOKUP($A6,②男入力!$B$10:$AX$33,37),"")</f>
        <v/>
      </c>
      <c r="R6" s="459" t="str">
        <f t="shared" si="4"/>
        <v/>
      </c>
      <c r="S6" s="460" t="str">
        <f t="shared" si="5"/>
        <v/>
      </c>
      <c r="T6" s="461" t="str">
        <f t="shared" si="6"/>
        <v/>
      </c>
      <c r="U6" s="461" t="str">
        <f t="shared" si="7"/>
        <v/>
      </c>
      <c r="V6" s="461" t="str">
        <f t="shared" si="8"/>
        <v/>
      </c>
      <c r="W6" s="461" t="str">
        <f t="shared" si="9"/>
        <v/>
      </c>
      <c r="X6" s="462" t="str">
        <f>IFERROR(VLOOKUP($A6,②男入力!$B$10:$AX$33,29),"")</f>
        <v/>
      </c>
    </row>
    <row r="7" spans="1:64" s="10" customFormat="1" ht="30" customHeight="1" thickBot="1">
      <c r="A7" s="93">
        <f>'⑤-1全国男選択'!AD12</f>
        <v>0</v>
      </c>
      <c r="B7" s="44">
        <v>3</v>
      </c>
      <c r="C7" s="302" t="str">
        <f>IFERROR(VLOOKUP($A7,②男入力!$B$10:$AX$33,40),"")</f>
        <v/>
      </c>
      <c r="D7" s="212">
        <f>'⑤-1全国男選択'!AE12</f>
        <v>0</v>
      </c>
      <c r="E7" s="451" t="str">
        <f>IFERROR(VLOOKUP($A7,②男入力!$B$10:$AX$33,3),"")</f>
        <v/>
      </c>
      <c r="F7" s="452" t="str">
        <f>IFERROR(VLOOKUP($A7,②男入力!$B$10:$AX$33,7),"")</f>
        <v/>
      </c>
      <c r="G7" s="451" t="str">
        <f>IFERROR(VLOOKUP($A7,②男入力!$B$10:$AX$33,11),"")</f>
        <v/>
      </c>
      <c r="H7" s="452" t="str">
        <f>IFERROR(VLOOKUP($A7,②男入力!$B$10:$AX$33,15),"")</f>
        <v/>
      </c>
      <c r="I7" s="453" t="str">
        <f t="shared" si="0"/>
        <v/>
      </c>
      <c r="J7" s="454" t="str">
        <f t="shared" si="1"/>
        <v/>
      </c>
      <c r="K7" s="451" t="str">
        <f t="shared" si="2"/>
        <v/>
      </c>
      <c r="L7" s="452" t="str">
        <f t="shared" si="3"/>
        <v/>
      </c>
      <c r="M7" s="455" t="str">
        <f>IFERROR(VLOOKUP($A7,②男入力!$B$10:$AX$33,19),"")</f>
        <v/>
      </c>
      <c r="N7" s="455" t="str">
        <f>IFERROR(VLOOKUP($A7,②男入力!$B$10:$AX$33,21),"")</f>
        <v/>
      </c>
      <c r="O7" s="456" t="str">
        <f>IFERROR(VLOOKUP($A7,②男入力!$B$10:$AX$33,23),"")</f>
        <v/>
      </c>
      <c r="P7" s="457" t="str">
        <f>IFERROR(VLOOKUP($A7,②男入力!$B$10:$AX$33,34),"")</f>
        <v/>
      </c>
      <c r="Q7" s="458" t="str">
        <f>IFERROR(VLOOKUP($A7,②男入力!$B$10:$AX$33,37),"")</f>
        <v/>
      </c>
      <c r="R7" s="459" t="str">
        <f t="shared" si="4"/>
        <v/>
      </c>
      <c r="S7" s="460" t="str">
        <f t="shared" si="5"/>
        <v/>
      </c>
      <c r="T7" s="461" t="str">
        <f t="shared" si="6"/>
        <v/>
      </c>
      <c r="U7" s="461" t="str">
        <f t="shared" si="7"/>
        <v/>
      </c>
      <c r="V7" s="461" t="str">
        <f t="shared" si="8"/>
        <v/>
      </c>
      <c r="W7" s="461" t="str">
        <f t="shared" si="9"/>
        <v/>
      </c>
      <c r="X7" s="462" t="str">
        <f>IFERROR(VLOOKUP($A7,②男入力!$B$10:$AX$33,29),"")</f>
        <v/>
      </c>
    </row>
    <row r="8" spans="1:64" s="10" customFormat="1" ht="30" customHeight="1" thickBot="1">
      <c r="A8" s="93">
        <f>'⑤-1全国男選択'!AD13</f>
        <v>0</v>
      </c>
      <c r="B8" s="44">
        <v>4</v>
      </c>
      <c r="C8" s="302" t="str">
        <f>IFERROR(VLOOKUP($A8,②男入力!$B$10:$AX$33,40),"")</f>
        <v/>
      </c>
      <c r="D8" s="212">
        <f>'⑤-1全国男選択'!AE13</f>
        <v>0</v>
      </c>
      <c r="E8" s="451" t="str">
        <f>IFERROR(VLOOKUP($A8,②男入力!$B$10:$AX$33,3),"")</f>
        <v/>
      </c>
      <c r="F8" s="452" t="str">
        <f>IFERROR(VLOOKUP($A8,②男入力!$B$10:$AX$33,7),"")</f>
        <v/>
      </c>
      <c r="G8" s="451" t="str">
        <f>IFERROR(VLOOKUP($A8,②男入力!$B$10:$AX$33,11),"")</f>
        <v/>
      </c>
      <c r="H8" s="452" t="str">
        <f>IFERROR(VLOOKUP($A8,②男入力!$B$10:$AX$33,15),"")</f>
        <v/>
      </c>
      <c r="I8" s="453" t="str">
        <f t="shared" si="0"/>
        <v/>
      </c>
      <c r="J8" s="454" t="str">
        <f t="shared" si="1"/>
        <v/>
      </c>
      <c r="K8" s="451" t="str">
        <f t="shared" si="2"/>
        <v/>
      </c>
      <c r="L8" s="452" t="str">
        <f t="shared" si="3"/>
        <v/>
      </c>
      <c r="M8" s="455" t="str">
        <f>IFERROR(VLOOKUP($A8,②男入力!$B$10:$AX$33,19),"")</f>
        <v/>
      </c>
      <c r="N8" s="455" t="str">
        <f>IFERROR(VLOOKUP($A8,②男入力!$B$10:$AX$33,21),"")</f>
        <v/>
      </c>
      <c r="O8" s="456" t="str">
        <f>IFERROR(VLOOKUP($A8,②男入力!$B$10:$AX$33,23),"")</f>
        <v/>
      </c>
      <c r="P8" s="457" t="str">
        <f>IFERROR(VLOOKUP($A8,②男入力!$B$10:$AX$33,34),"")</f>
        <v/>
      </c>
      <c r="Q8" s="458" t="str">
        <f>IFERROR(VLOOKUP($A8,②男入力!$B$10:$AX$33,37),"")</f>
        <v/>
      </c>
      <c r="R8" s="459" t="str">
        <f t="shared" si="4"/>
        <v/>
      </c>
      <c r="S8" s="460" t="str">
        <f t="shared" si="5"/>
        <v/>
      </c>
      <c r="T8" s="461" t="str">
        <f t="shared" si="6"/>
        <v/>
      </c>
      <c r="U8" s="461" t="str">
        <f t="shared" si="7"/>
        <v/>
      </c>
      <c r="V8" s="461" t="str">
        <f t="shared" si="8"/>
        <v/>
      </c>
      <c r="W8" s="461" t="str">
        <f t="shared" si="9"/>
        <v/>
      </c>
      <c r="X8" s="462" t="str">
        <f>IFERROR(VLOOKUP($A8,②男入力!$B$10:$AX$33,29),"")</f>
        <v/>
      </c>
    </row>
    <row r="9" spans="1:64" s="10" customFormat="1" ht="30" customHeight="1" thickBot="1">
      <c r="A9" s="93">
        <f>'⑤-1全国男選択'!AD14</f>
        <v>0</v>
      </c>
      <c r="B9" s="44">
        <v>5</v>
      </c>
      <c r="C9" s="302" t="str">
        <f>IFERROR(VLOOKUP($A9,②男入力!$B$10:$AX$33,40),"")</f>
        <v/>
      </c>
      <c r="D9" s="212">
        <f>'⑤-1全国男選択'!AE14</f>
        <v>0</v>
      </c>
      <c r="E9" s="451" t="str">
        <f>IFERROR(VLOOKUP($A9,②男入力!$B$10:$AX$33,3),"")</f>
        <v/>
      </c>
      <c r="F9" s="452" t="str">
        <f>IFERROR(VLOOKUP($A9,②男入力!$B$10:$AX$33,7),"")</f>
        <v/>
      </c>
      <c r="G9" s="451" t="str">
        <f>IFERROR(VLOOKUP($A9,②男入力!$B$10:$AX$33,11),"")</f>
        <v/>
      </c>
      <c r="H9" s="452" t="str">
        <f>IFERROR(VLOOKUP($A9,②男入力!$B$10:$AX$33,15),"")</f>
        <v/>
      </c>
      <c r="I9" s="453" t="str">
        <f t="shared" si="0"/>
        <v/>
      </c>
      <c r="J9" s="454" t="str">
        <f t="shared" si="1"/>
        <v/>
      </c>
      <c r="K9" s="451" t="str">
        <f t="shared" si="2"/>
        <v/>
      </c>
      <c r="L9" s="452" t="str">
        <f t="shared" si="3"/>
        <v/>
      </c>
      <c r="M9" s="455" t="str">
        <f>IFERROR(VLOOKUP($A9,②男入力!$B$10:$AX$33,19),"")</f>
        <v/>
      </c>
      <c r="N9" s="455" t="str">
        <f>IFERROR(VLOOKUP($A9,②男入力!$B$10:$AX$33,21),"")</f>
        <v/>
      </c>
      <c r="O9" s="456" t="str">
        <f>IFERROR(VLOOKUP($A9,②男入力!$B$10:$AX$33,23),"")</f>
        <v/>
      </c>
      <c r="P9" s="457" t="str">
        <f>IFERROR(VLOOKUP($A9,②男入力!$B$10:$AX$33,34),"")</f>
        <v/>
      </c>
      <c r="Q9" s="458" t="str">
        <f>IFERROR(VLOOKUP($A9,②男入力!$B$10:$AX$33,37),"")</f>
        <v/>
      </c>
      <c r="R9" s="459" t="str">
        <f t="shared" si="4"/>
        <v/>
      </c>
      <c r="S9" s="460" t="str">
        <f t="shared" si="5"/>
        <v/>
      </c>
      <c r="T9" s="461" t="str">
        <f t="shared" si="6"/>
        <v/>
      </c>
      <c r="U9" s="461" t="str">
        <f t="shared" si="7"/>
        <v/>
      </c>
      <c r="V9" s="461" t="str">
        <f t="shared" si="8"/>
        <v/>
      </c>
      <c r="W9" s="461" t="str">
        <f t="shared" si="9"/>
        <v/>
      </c>
      <c r="X9" s="462" t="str">
        <f>IFERROR(VLOOKUP($A9,②男入力!$B$10:$AX$33,29),"")</f>
        <v/>
      </c>
    </row>
    <row r="10" spans="1:64" s="10" customFormat="1" ht="30" customHeight="1" thickBot="1">
      <c r="A10" s="93">
        <f>'⑤-1全国男選択'!AD15</f>
        <v>0</v>
      </c>
      <c r="B10" s="44">
        <v>6</v>
      </c>
      <c r="C10" s="302" t="str">
        <f>IFERROR(VLOOKUP($A10,②男入力!$B$10:$AX$33,40),"")</f>
        <v/>
      </c>
      <c r="D10" s="212">
        <f>'⑤-1全国男選択'!AE15</f>
        <v>0</v>
      </c>
      <c r="E10" s="451" t="str">
        <f>IFERROR(VLOOKUP($A10,②男入力!$B$10:$AX$33,3),"")</f>
        <v/>
      </c>
      <c r="F10" s="452" t="str">
        <f>IFERROR(VLOOKUP($A10,②男入力!$B$10:$AX$33,7),"")</f>
        <v/>
      </c>
      <c r="G10" s="451" t="str">
        <f>IFERROR(VLOOKUP($A10,②男入力!$B$10:$AX$33,11),"")</f>
        <v/>
      </c>
      <c r="H10" s="452" t="str">
        <f>IFERROR(VLOOKUP($A10,②男入力!$B$10:$AX$33,15),"")</f>
        <v/>
      </c>
      <c r="I10" s="453" t="str">
        <f t="shared" si="0"/>
        <v/>
      </c>
      <c r="J10" s="454" t="str">
        <f t="shared" si="1"/>
        <v/>
      </c>
      <c r="K10" s="451" t="str">
        <f t="shared" si="2"/>
        <v/>
      </c>
      <c r="L10" s="452" t="str">
        <f t="shared" si="3"/>
        <v/>
      </c>
      <c r="M10" s="455" t="str">
        <f>IFERROR(VLOOKUP($A10,②男入力!$B$10:$AX$33,19),"")</f>
        <v/>
      </c>
      <c r="N10" s="455" t="str">
        <f>IFERROR(VLOOKUP($A10,②男入力!$B$10:$AX$33,21),"")</f>
        <v/>
      </c>
      <c r="O10" s="456" t="str">
        <f>IFERROR(VLOOKUP($A10,②男入力!$B$10:$AX$33,23),"")</f>
        <v/>
      </c>
      <c r="P10" s="457" t="str">
        <f>IFERROR(VLOOKUP($A10,②男入力!$B$10:$AX$33,34),"")</f>
        <v/>
      </c>
      <c r="Q10" s="458" t="str">
        <f>IFERROR(VLOOKUP($A10,②男入力!$B$10:$AX$33,37),"")</f>
        <v/>
      </c>
      <c r="R10" s="459" t="str">
        <f t="shared" si="4"/>
        <v/>
      </c>
      <c r="S10" s="460" t="str">
        <f t="shared" si="5"/>
        <v/>
      </c>
      <c r="T10" s="461" t="str">
        <f t="shared" si="6"/>
        <v/>
      </c>
      <c r="U10" s="461" t="str">
        <f t="shared" si="7"/>
        <v/>
      </c>
      <c r="V10" s="461" t="str">
        <f t="shared" si="8"/>
        <v/>
      </c>
      <c r="W10" s="461" t="str">
        <f t="shared" si="9"/>
        <v/>
      </c>
      <c r="X10" s="462" t="str">
        <f>IFERROR(VLOOKUP($A10,②男入力!$B$10:$AX$33,29),"")</f>
        <v/>
      </c>
    </row>
    <row r="11" spans="1:64" s="10" customFormat="1" ht="30" customHeight="1" thickBot="1">
      <c r="A11" s="93">
        <f>'⑤-1全国男選択'!AD16</f>
        <v>0</v>
      </c>
      <c r="B11" s="44">
        <v>7</v>
      </c>
      <c r="C11" s="302" t="str">
        <f>IFERROR(VLOOKUP($A11,②男入力!$B$10:$AX$33,40),"")</f>
        <v/>
      </c>
      <c r="D11" s="212">
        <f>'⑤-1全国男選択'!AE16</f>
        <v>0</v>
      </c>
      <c r="E11" s="451" t="str">
        <f>IFERROR(VLOOKUP($A11,②男入力!$B$10:$AX$33,3),"")</f>
        <v/>
      </c>
      <c r="F11" s="452" t="str">
        <f>IFERROR(VLOOKUP($A11,②男入力!$B$10:$AX$33,7),"")</f>
        <v/>
      </c>
      <c r="G11" s="451" t="str">
        <f>IFERROR(VLOOKUP($A11,②男入力!$B$10:$AX$33,11),"")</f>
        <v/>
      </c>
      <c r="H11" s="452" t="str">
        <f>IFERROR(VLOOKUP($A11,②男入力!$B$10:$AX$33,15),"")</f>
        <v/>
      </c>
      <c r="I11" s="453" t="str">
        <f t="shared" si="0"/>
        <v/>
      </c>
      <c r="J11" s="454" t="str">
        <f t="shared" si="1"/>
        <v/>
      </c>
      <c r="K11" s="451" t="str">
        <f t="shared" si="2"/>
        <v/>
      </c>
      <c r="L11" s="452" t="str">
        <f t="shared" si="3"/>
        <v/>
      </c>
      <c r="M11" s="455" t="str">
        <f>IFERROR(VLOOKUP($A11,②男入力!$B$10:$AX$33,19),"")</f>
        <v/>
      </c>
      <c r="N11" s="455" t="str">
        <f>IFERROR(VLOOKUP($A11,②男入力!$B$10:$AX$33,21),"")</f>
        <v/>
      </c>
      <c r="O11" s="456" t="str">
        <f>IFERROR(VLOOKUP($A11,②男入力!$B$10:$AX$33,23),"")</f>
        <v/>
      </c>
      <c r="P11" s="457" t="str">
        <f>IFERROR(VLOOKUP($A11,②男入力!$B$10:$AX$33,34),"")</f>
        <v/>
      </c>
      <c r="Q11" s="458" t="str">
        <f>IFERROR(VLOOKUP($A11,②男入力!$B$10:$AX$33,37),"")</f>
        <v/>
      </c>
      <c r="R11" s="459" t="str">
        <f t="shared" si="4"/>
        <v/>
      </c>
      <c r="S11" s="460" t="str">
        <f t="shared" si="5"/>
        <v/>
      </c>
      <c r="T11" s="461" t="str">
        <f t="shared" si="6"/>
        <v/>
      </c>
      <c r="U11" s="461" t="str">
        <f t="shared" si="7"/>
        <v/>
      </c>
      <c r="V11" s="461" t="str">
        <f t="shared" si="8"/>
        <v/>
      </c>
      <c r="W11" s="461" t="str">
        <f t="shared" si="9"/>
        <v/>
      </c>
      <c r="X11" s="462" t="str">
        <f>IFERROR(VLOOKUP($A11,②男入力!$B$10:$AX$33,29),"")</f>
        <v/>
      </c>
    </row>
    <row r="12" spans="1:64" s="10" customFormat="1" ht="30" customHeight="1" thickBot="1">
      <c r="A12" s="93">
        <f>'⑤-1全国男選択'!AD17</f>
        <v>0</v>
      </c>
      <c r="B12" s="44">
        <v>8</v>
      </c>
      <c r="C12" s="302" t="str">
        <f>IFERROR(VLOOKUP($A12,②男入力!$B$10:$AX$33,40),"")</f>
        <v/>
      </c>
      <c r="D12" s="212">
        <f>'⑤-1全国男選択'!AE17</f>
        <v>0</v>
      </c>
      <c r="E12" s="451" t="str">
        <f>IFERROR(VLOOKUP($A12,②男入力!$B$10:$AX$33,3),"")</f>
        <v/>
      </c>
      <c r="F12" s="452" t="str">
        <f>IFERROR(VLOOKUP($A12,②男入力!$B$10:$AX$33,7),"")</f>
        <v/>
      </c>
      <c r="G12" s="451" t="str">
        <f>IFERROR(VLOOKUP($A12,②男入力!$B$10:$AX$33,11),"")</f>
        <v/>
      </c>
      <c r="H12" s="452" t="str">
        <f>IFERROR(VLOOKUP($A12,②男入力!$B$10:$AX$33,15),"")</f>
        <v/>
      </c>
      <c r="I12" s="453" t="str">
        <f t="shared" si="0"/>
        <v/>
      </c>
      <c r="J12" s="454" t="str">
        <f t="shared" si="1"/>
        <v/>
      </c>
      <c r="K12" s="451" t="str">
        <f t="shared" si="2"/>
        <v/>
      </c>
      <c r="L12" s="452" t="str">
        <f t="shared" si="3"/>
        <v/>
      </c>
      <c r="M12" s="455" t="str">
        <f>IFERROR(VLOOKUP($A12,②男入力!$B$10:$AX$33,19),"")</f>
        <v/>
      </c>
      <c r="N12" s="455" t="str">
        <f>IFERROR(VLOOKUP($A12,②男入力!$B$10:$AX$33,21),"")</f>
        <v/>
      </c>
      <c r="O12" s="456" t="str">
        <f>IFERROR(VLOOKUP($A12,②男入力!$B$10:$AX$33,23),"")</f>
        <v/>
      </c>
      <c r="P12" s="457" t="str">
        <f>IFERROR(VLOOKUP($A12,②男入力!$B$10:$AX$33,34),"")</f>
        <v/>
      </c>
      <c r="Q12" s="458" t="str">
        <f>IFERROR(VLOOKUP($A12,②男入力!$B$10:$AX$33,37),"")</f>
        <v/>
      </c>
      <c r="R12" s="459" t="str">
        <f t="shared" si="4"/>
        <v/>
      </c>
      <c r="S12" s="460" t="str">
        <f t="shared" si="5"/>
        <v/>
      </c>
      <c r="T12" s="461" t="str">
        <f t="shared" si="6"/>
        <v/>
      </c>
      <c r="U12" s="461" t="str">
        <f t="shared" si="7"/>
        <v/>
      </c>
      <c r="V12" s="461" t="str">
        <f t="shared" si="8"/>
        <v/>
      </c>
      <c r="W12" s="461" t="str">
        <f t="shared" si="9"/>
        <v/>
      </c>
      <c r="X12" s="462" t="str">
        <f>IFERROR(VLOOKUP($A12,②男入力!$B$10:$AX$33,29),"")</f>
        <v/>
      </c>
    </row>
    <row r="13" spans="1:64" s="10" customFormat="1" ht="30" hidden="1" customHeight="1" thickBot="1">
      <c r="A13" s="93">
        <f>'⑤-1全国男選択'!AD18</f>
        <v>0</v>
      </c>
      <c r="B13" s="44">
        <v>9</v>
      </c>
      <c r="C13" s="302" t="str">
        <f>IFERROR(VLOOKUP($A13,②男入力!$B$10:$AX$33,40),"")</f>
        <v/>
      </c>
      <c r="D13" s="212">
        <f>'⑤-1全国男選択'!AE18</f>
        <v>0</v>
      </c>
      <c r="E13" s="94" t="str">
        <f>IFERROR(VLOOKUP($A13,②男入力!$B$10:$AX$33,3),"")</f>
        <v/>
      </c>
      <c r="F13" s="95" t="str">
        <f>IFERROR(VLOOKUP($A13,②男入力!$B$10:$AX$33,7),"")</f>
        <v/>
      </c>
      <c r="G13" s="94" t="str">
        <f>IFERROR(VLOOKUP($A13,②男入力!$B$10:$AX$33,11),"")</f>
        <v/>
      </c>
      <c r="H13" s="95" t="str">
        <f>IFERROR(VLOOKUP($A13,②男入力!$B$10:$AX$33,15),"")</f>
        <v/>
      </c>
      <c r="I13" s="141" t="str">
        <f t="shared" si="0"/>
        <v/>
      </c>
      <c r="J13" s="145" t="str">
        <f t="shared" si="1"/>
        <v/>
      </c>
      <c r="K13" s="94" t="str">
        <f t="shared" si="2"/>
        <v/>
      </c>
      <c r="L13" s="95" t="str">
        <f t="shared" si="3"/>
        <v/>
      </c>
      <c r="M13" s="96" t="str">
        <f>IFERROR(VLOOKUP($A13,②男入力!$B$10:$AX$33,19),"")</f>
        <v/>
      </c>
      <c r="N13" s="96" t="str">
        <f>IFERROR(VLOOKUP($A13,②男入力!$B$10:$AX$33,21),"")</f>
        <v/>
      </c>
      <c r="O13" s="97" t="str">
        <f>IFERROR(VLOOKUP($A13,②男入力!$B$10:$AX$33,23),"")</f>
        <v/>
      </c>
      <c r="P13" s="98" t="str">
        <f>IFERROR(VLOOKUP($A13,②男入力!$B$10:$AX$33,34),"")</f>
        <v/>
      </c>
      <c r="Q13" s="99" t="str">
        <f>IFERROR(VLOOKUP($A13,②男入力!$B$10:$AX$33,37),"")</f>
        <v/>
      </c>
      <c r="R13" s="100" t="str">
        <f t="shared" si="4"/>
        <v/>
      </c>
      <c r="S13" s="101" t="str">
        <f t="shared" si="5"/>
        <v/>
      </c>
      <c r="T13" s="278" t="str">
        <f t="shared" si="6"/>
        <v/>
      </c>
      <c r="U13" s="278" t="str">
        <f t="shared" si="7"/>
        <v/>
      </c>
      <c r="V13" s="278" t="str">
        <f t="shared" si="8"/>
        <v/>
      </c>
      <c r="W13" s="278" t="str">
        <f t="shared" si="9"/>
        <v/>
      </c>
      <c r="X13" s="279" t="str">
        <f>IFERROR(VLOOKUP($A13,②男入力!$B$10:$AX$33,29),"")</f>
        <v/>
      </c>
    </row>
    <row r="14" spans="1:64" s="10" customFormat="1" ht="30" hidden="1" customHeight="1" thickBot="1">
      <c r="A14" s="93">
        <f>'⑤-1全国男選択'!AD19</f>
        <v>0</v>
      </c>
      <c r="B14" s="44">
        <v>10</v>
      </c>
      <c r="C14" s="302" t="str">
        <f>IFERROR(VLOOKUP($A14,②男入力!$B$10:$AX$33,40),"")</f>
        <v/>
      </c>
      <c r="D14" s="212">
        <f>'⑤-1全国男選択'!AE19</f>
        <v>0</v>
      </c>
      <c r="E14" s="94" t="str">
        <f>IFERROR(VLOOKUP($A14,②男入力!$B$10:$AX$33,3),"")</f>
        <v/>
      </c>
      <c r="F14" s="95" t="str">
        <f>IFERROR(VLOOKUP($A14,②男入力!$B$10:$AX$33,7),"")</f>
        <v/>
      </c>
      <c r="G14" s="94" t="str">
        <f>IFERROR(VLOOKUP($A14,②男入力!$B$10:$AX$33,11),"")</f>
        <v/>
      </c>
      <c r="H14" s="95" t="str">
        <f>IFERROR(VLOOKUP($A14,②男入力!$B$10:$AX$33,15),"")</f>
        <v/>
      </c>
      <c r="I14" s="141" t="str">
        <f t="shared" si="0"/>
        <v/>
      </c>
      <c r="J14" s="145" t="str">
        <f t="shared" si="1"/>
        <v/>
      </c>
      <c r="K14" s="94" t="str">
        <f t="shared" si="2"/>
        <v/>
      </c>
      <c r="L14" s="95" t="str">
        <f t="shared" si="3"/>
        <v/>
      </c>
      <c r="M14" s="96" t="str">
        <f>IFERROR(VLOOKUP($A14,②男入力!$B$10:$AX$33,19),"")</f>
        <v/>
      </c>
      <c r="N14" s="96" t="str">
        <f>IFERROR(VLOOKUP($A14,②男入力!$B$10:$AX$33,21),"")</f>
        <v/>
      </c>
      <c r="O14" s="97" t="str">
        <f>IFERROR(VLOOKUP($A14,②男入力!$B$10:$AX$33,23),"")</f>
        <v/>
      </c>
      <c r="P14" s="98" t="str">
        <f>IFERROR(VLOOKUP($A14,②男入力!$B$10:$AX$33,34),"")</f>
        <v/>
      </c>
      <c r="Q14" s="99" t="str">
        <f>IFERROR(VLOOKUP($A14,②男入力!$B$10:$AX$33,37),"")</f>
        <v/>
      </c>
      <c r="R14" s="100" t="str">
        <f t="shared" si="4"/>
        <v/>
      </c>
      <c r="S14" s="101" t="str">
        <f t="shared" si="5"/>
        <v/>
      </c>
      <c r="T14" s="278" t="str">
        <f t="shared" si="6"/>
        <v/>
      </c>
      <c r="U14" s="278" t="str">
        <f t="shared" si="7"/>
        <v/>
      </c>
      <c r="V14" s="278" t="str">
        <f t="shared" si="8"/>
        <v/>
      </c>
      <c r="W14" s="278" t="str">
        <f t="shared" si="9"/>
        <v/>
      </c>
      <c r="X14" s="279" t="str">
        <f>IFERROR(VLOOKUP($A14,②男入力!$B$10:$AX$33,29),"")</f>
        <v/>
      </c>
    </row>
    <row r="15" spans="1:64" s="10" customFormat="1" ht="30" hidden="1" customHeight="1" thickBot="1">
      <c r="A15" s="93">
        <f>'⑤-1全国男選択'!AD20</f>
        <v>0</v>
      </c>
      <c r="B15" s="44">
        <v>11</v>
      </c>
      <c r="C15" s="302" t="str">
        <f>IFERROR(VLOOKUP($A15,②男入力!$B$10:$AX$33,40),"")</f>
        <v/>
      </c>
      <c r="D15" s="212">
        <f>'⑤-1全国男選択'!AE20</f>
        <v>0</v>
      </c>
      <c r="E15" s="94" t="str">
        <f>IFERROR(VLOOKUP($A15,②男入力!$B$10:$AX$33,3),"")</f>
        <v/>
      </c>
      <c r="F15" s="95" t="str">
        <f>IFERROR(VLOOKUP($A15,②男入力!$B$10:$AX$33,7),"")</f>
        <v/>
      </c>
      <c r="G15" s="94" t="str">
        <f>IFERROR(VLOOKUP($A15,②男入力!$B$10:$AX$33,11),"")</f>
        <v/>
      </c>
      <c r="H15" s="95" t="str">
        <f>IFERROR(VLOOKUP($A15,②男入力!$B$10:$AX$33,15),"")</f>
        <v/>
      </c>
      <c r="I15" s="141" t="str">
        <f t="shared" si="0"/>
        <v/>
      </c>
      <c r="J15" s="145" t="str">
        <f t="shared" si="1"/>
        <v/>
      </c>
      <c r="K15" s="94" t="str">
        <f t="shared" si="2"/>
        <v/>
      </c>
      <c r="L15" s="95" t="str">
        <f t="shared" si="3"/>
        <v/>
      </c>
      <c r="M15" s="96" t="str">
        <f>IFERROR(VLOOKUP($A15,②男入力!$B$10:$AX$33,19),"")</f>
        <v/>
      </c>
      <c r="N15" s="96" t="str">
        <f>IFERROR(VLOOKUP($A15,②男入力!$B$10:$AX$33,21),"")</f>
        <v/>
      </c>
      <c r="O15" s="97" t="str">
        <f>IFERROR(VLOOKUP($A15,②男入力!$B$10:$AX$33,23),"")</f>
        <v/>
      </c>
      <c r="P15" s="98" t="str">
        <f>IFERROR(VLOOKUP($A15,②男入力!$B$10:$AX$33,34),"")</f>
        <v/>
      </c>
      <c r="Q15" s="99" t="str">
        <f>IFERROR(VLOOKUP($A15,②男入力!$B$10:$AX$33,37),"")</f>
        <v/>
      </c>
      <c r="R15" s="100" t="str">
        <f t="shared" si="4"/>
        <v/>
      </c>
      <c r="S15" s="101" t="str">
        <f t="shared" si="5"/>
        <v/>
      </c>
      <c r="T15" s="278" t="str">
        <f t="shared" si="6"/>
        <v/>
      </c>
      <c r="U15" s="278" t="str">
        <f t="shared" si="7"/>
        <v/>
      </c>
      <c r="V15" s="278" t="str">
        <f t="shared" si="8"/>
        <v/>
      </c>
      <c r="W15" s="278" t="str">
        <f t="shared" si="9"/>
        <v/>
      </c>
      <c r="X15" s="279" t="str">
        <f>IFERROR(VLOOKUP($A15,②男入力!$B$10:$AX$33,29),"")</f>
        <v/>
      </c>
    </row>
    <row r="16" spans="1:64" s="10" customFormat="1" ht="30" hidden="1" customHeight="1" thickBot="1">
      <c r="A16" s="93">
        <f>'⑤-1全国男選択'!AD21</f>
        <v>0</v>
      </c>
      <c r="B16" s="44">
        <v>12</v>
      </c>
      <c r="C16" s="302" t="str">
        <f>IFERROR(VLOOKUP($A16,②男入力!$B$10:$AX$33,40),"")</f>
        <v/>
      </c>
      <c r="D16" s="212">
        <f>'⑤-1全国男選択'!AE21</f>
        <v>0</v>
      </c>
      <c r="E16" s="94" t="str">
        <f>IFERROR(VLOOKUP($A16,②男入力!$B$10:$AX$33,3),"")</f>
        <v/>
      </c>
      <c r="F16" s="95" t="str">
        <f>IFERROR(VLOOKUP($A16,②男入力!$B$10:$AX$33,7),"")</f>
        <v/>
      </c>
      <c r="G16" s="94" t="str">
        <f>IFERROR(VLOOKUP($A16,②男入力!$B$10:$AX$33,11),"")</f>
        <v/>
      </c>
      <c r="H16" s="95" t="str">
        <f>IFERROR(VLOOKUP($A16,②男入力!$B$10:$AX$33,15),"")</f>
        <v/>
      </c>
      <c r="I16" s="141" t="str">
        <f t="shared" si="0"/>
        <v/>
      </c>
      <c r="J16" s="145" t="str">
        <f t="shared" si="1"/>
        <v/>
      </c>
      <c r="K16" s="94" t="str">
        <f t="shared" si="2"/>
        <v/>
      </c>
      <c r="L16" s="95" t="str">
        <f t="shared" si="3"/>
        <v/>
      </c>
      <c r="M16" s="96" t="str">
        <f>IFERROR(VLOOKUP($A16,②男入力!$B$10:$AX$33,19),"")</f>
        <v/>
      </c>
      <c r="N16" s="96" t="str">
        <f>IFERROR(VLOOKUP($A16,②男入力!$B$10:$AX$33,21),"")</f>
        <v/>
      </c>
      <c r="O16" s="97" t="str">
        <f>IFERROR(VLOOKUP($A16,②男入力!$B$10:$AX$33,23),"")</f>
        <v/>
      </c>
      <c r="P16" s="98" t="str">
        <f>IFERROR(VLOOKUP($A16,②男入力!$B$10:$AX$33,34),"")</f>
        <v/>
      </c>
      <c r="Q16" s="99" t="str">
        <f>IFERROR(VLOOKUP($A16,②男入力!$B$10:$AX$33,37),"")</f>
        <v/>
      </c>
      <c r="R16" s="100" t="str">
        <f t="shared" si="4"/>
        <v/>
      </c>
      <c r="S16" s="101" t="str">
        <f t="shared" si="5"/>
        <v/>
      </c>
      <c r="T16" s="278" t="str">
        <f t="shared" si="6"/>
        <v/>
      </c>
      <c r="U16" s="278" t="str">
        <f t="shared" si="7"/>
        <v/>
      </c>
      <c r="V16" s="278" t="str">
        <f t="shared" si="8"/>
        <v/>
      </c>
      <c r="W16" s="278" t="str">
        <f t="shared" si="9"/>
        <v/>
      </c>
      <c r="X16" s="279" t="str">
        <f>IFERROR(VLOOKUP($A16,②男入力!$B$10:$AX$33,29),"")</f>
        <v/>
      </c>
    </row>
    <row r="17" spans="1:35" s="10" customFormat="1" ht="30" hidden="1" customHeight="1" thickBot="1">
      <c r="A17" s="93">
        <f>'⑤-1全国男選択'!AD22</f>
        <v>0</v>
      </c>
      <c r="B17" s="44">
        <v>13</v>
      </c>
      <c r="C17" s="302" t="str">
        <f>IFERROR(VLOOKUP($A17,②男入力!$B$10:$AX$33,40),"")</f>
        <v/>
      </c>
      <c r="D17" s="212">
        <f>'⑤-1全国男選択'!AE22</f>
        <v>0</v>
      </c>
      <c r="E17" s="94" t="str">
        <f>IFERROR(VLOOKUP($A17,②男入力!$B$10:$AX$33,3),"")</f>
        <v/>
      </c>
      <c r="F17" s="95" t="str">
        <f>IFERROR(VLOOKUP($A17,②男入力!$B$10:$AX$33,7),"")</f>
        <v/>
      </c>
      <c r="G17" s="94" t="str">
        <f>IFERROR(VLOOKUP($A17,②男入力!$B$10:$AX$33,11),"")</f>
        <v/>
      </c>
      <c r="H17" s="95" t="str">
        <f>IFERROR(VLOOKUP($A17,②男入力!$B$10:$AX$33,15),"")</f>
        <v/>
      </c>
      <c r="I17" s="141" t="str">
        <f t="shared" si="0"/>
        <v/>
      </c>
      <c r="J17" s="145" t="str">
        <f t="shared" si="1"/>
        <v/>
      </c>
      <c r="K17" s="94" t="str">
        <f t="shared" si="2"/>
        <v/>
      </c>
      <c r="L17" s="95" t="str">
        <f t="shared" si="3"/>
        <v/>
      </c>
      <c r="M17" s="96" t="str">
        <f>IFERROR(VLOOKUP($A17,②男入力!$B$10:$AX$33,19),"")</f>
        <v/>
      </c>
      <c r="N17" s="96" t="str">
        <f>IFERROR(VLOOKUP($A17,②男入力!$B$10:$AX$33,21),"")</f>
        <v/>
      </c>
      <c r="O17" s="97" t="str">
        <f>IFERROR(VLOOKUP($A17,②男入力!$B$10:$AX$33,23),"")</f>
        <v/>
      </c>
      <c r="P17" s="98" t="str">
        <f>IFERROR(VLOOKUP($A17,②男入力!$B$10:$AX$33,34),"")</f>
        <v/>
      </c>
      <c r="Q17" s="99" t="str">
        <f>IFERROR(VLOOKUP($A17,②男入力!$B$10:$AX$33,37),"")</f>
        <v/>
      </c>
      <c r="R17" s="100" t="str">
        <f t="shared" si="4"/>
        <v/>
      </c>
      <c r="S17" s="101" t="str">
        <f t="shared" si="5"/>
        <v/>
      </c>
      <c r="T17" s="278" t="str">
        <f t="shared" si="6"/>
        <v/>
      </c>
      <c r="U17" s="278" t="str">
        <f t="shared" si="7"/>
        <v/>
      </c>
      <c r="V17" s="278" t="str">
        <f t="shared" si="8"/>
        <v/>
      </c>
      <c r="W17" s="278" t="str">
        <f t="shared" si="9"/>
        <v/>
      </c>
      <c r="X17" s="279" t="str">
        <f>IFERROR(VLOOKUP($A17,②男入力!$B$10:$AX$33,29),"")</f>
        <v/>
      </c>
    </row>
    <row r="18" spans="1:35" s="10" customFormat="1" ht="30" hidden="1" customHeight="1" thickBot="1">
      <c r="A18" s="93">
        <f>'⑤-1全国男選択'!AD23</f>
        <v>0</v>
      </c>
      <c r="B18" s="44">
        <v>14</v>
      </c>
      <c r="C18" s="302" t="str">
        <f>IFERROR(VLOOKUP($A18,②男入力!$B$10:$AX$33,40),"")</f>
        <v/>
      </c>
      <c r="D18" s="212">
        <f>'⑤-1全国男選択'!AE23</f>
        <v>0</v>
      </c>
      <c r="E18" s="94" t="str">
        <f>IFERROR(VLOOKUP($A18,②男入力!$B$10:$AX$33,3),"")</f>
        <v/>
      </c>
      <c r="F18" s="95" t="str">
        <f>IFERROR(VLOOKUP($A18,②男入力!$B$10:$AX$33,7),"")</f>
        <v/>
      </c>
      <c r="G18" s="94" t="str">
        <f>IFERROR(VLOOKUP($A18,②男入力!$B$10:$AX$33,11),"")</f>
        <v/>
      </c>
      <c r="H18" s="95" t="str">
        <f>IFERROR(VLOOKUP($A18,②男入力!$B$10:$AX$33,15),"")</f>
        <v/>
      </c>
      <c r="I18" s="141" t="str">
        <f t="shared" si="0"/>
        <v/>
      </c>
      <c r="J18" s="145" t="str">
        <f t="shared" si="1"/>
        <v/>
      </c>
      <c r="K18" s="94" t="str">
        <f t="shared" si="2"/>
        <v/>
      </c>
      <c r="L18" s="95" t="str">
        <f t="shared" si="3"/>
        <v/>
      </c>
      <c r="M18" s="96" t="str">
        <f>IFERROR(VLOOKUP($A18,②男入力!$B$10:$AX$33,19),"")</f>
        <v/>
      </c>
      <c r="N18" s="96" t="str">
        <f>IFERROR(VLOOKUP($A18,②男入力!$B$10:$AX$33,21),"")</f>
        <v/>
      </c>
      <c r="O18" s="97" t="str">
        <f>IFERROR(VLOOKUP($A18,②男入力!$B$10:$AX$33,23),"")</f>
        <v/>
      </c>
      <c r="P18" s="98" t="str">
        <f>IFERROR(VLOOKUP($A18,②男入力!$B$10:$AX$33,34),"")</f>
        <v/>
      </c>
      <c r="Q18" s="99" t="str">
        <f>IFERROR(VLOOKUP($A18,②男入力!$B$10:$AX$33,37),"")</f>
        <v/>
      </c>
      <c r="R18" s="100" t="str">
        <f t="shared" si="4"/>
        <v/>
      </c>
      <c r="S18" s="101" t="str">
        <f t="shared" si="5"/>
        <v/>
      </c>
      <c r="T18" s="278" t="str">
        <f t="shared" si="6"/>
        <v/>
      </c>
      <c r="U18" s="278" t="str">
        <f t="shared" si="7"/>
        <v/>
      </c>
      <c r="V18" s="278" t="str">
        <f t="shared" si="8"/>
        <v/>
      </c>
      <c r="W18" s="278" t="str">
        <f t="shared" si="9"/>
        <v/>
      </c>
      <c r="X18" s="279" t="str">
        <f>IFERROR(VLOOKUP($A18,②男入力!$B$10:$AX$33,29),"")</f>
        <v/>
      </c>
    </row>
    <row r="19" spans="1:35" s="10" customFormat="1" ht="30" hidden="1" customHeight="1" thickBot="1">
      <c r="A19" s="93">
        <f>'⑤-1全国男選択'!AD24</f>
        <v>0</v>
      </c>
      <c r="B19" s="44">
        <v>15</v>
      </c>
      <c r="C19" s="302" t="str">
        <f>IFERROR(VLOOKUP($A19,②男入力!$B$10:$AX$33,40),"")</f>
        <v/>
      </c>
      <c r="D19" s="212">
        <f>'⑤-1全国男選択'!AE24</f>
        <v>0</v>
      </c>
      <c r="E19" s="94" t="str">
        <f>IFERROR(VLOOKUP($A19,②男入力!$B$10:$AX$33,3),"")</f>
        <v/>
      </c>
      <c r="F19" s="95" t="str">
        <f>IFERROR(VLOOKUP($A19,②男入力!$B$10:$AX$33,7),"")</f>
        <v/>
      </c>
      <c r="G19" s="94" t="str">
        <f>IFERROR(VLOOKUP($A19,②男入力!$B$10:$AX$33,11),"")</f>
        <v/>
      </c>
      <c r="H19" s="95" t="str">
        <f>IFERROR(VLOOKUP($A19,②男入力!$B$10:$AX$33,15),"")</f>
        <v/>
      </c>
      <c r="I19" s="141" t="str">
        <f t="shared" si="0"/>
        <v/>
      </c>
      <c r="J19" s="145" t="str">
        <f t="shared" si="1"/>
        <v/>
      </c>
      <c r="K19" s="94" t="str">
        <f t="shared" si="2"/>
        <v/>
      </c>
      <c r="L19" s="95" t="str">
        <f t="shared" si="3"/>
        <v/>
      </c>
      <c r="M19" s="96" t="str">
        <f>IFERROR(VLOOKUP($A19,②男入力!$B$10:$AX$33,19),"")</f>
        <v/>
      </c>
      <c r="N19" s="96" t="str">
        <f>IFERROR(VLOOKUP($A19,②男入力!$B$10:$AX$33,21),"")</f>
        <v/>
      </c>
      <c r="O19" s="97" t="str">
        <f>IFERROR(VLOOKUP($A19,②男入力!$B$10:$AX$33,23),"")</f>
        <v/>
      </c>
      <c r="P19" s="98" t="str">
        <f>IFERROR(VLOOKUP($A19,②男入力!$B$10:$AX$33,34),"")</f>
        <v/>
      </c>
      <c r="Q19" s="99" t="str">
        <f>IFERROR(VLOOKUP($A19,②男入力!$B$10:$AX$33,37),"")</f>
        <v/>
      </c>
      <c r="R19" s="100" t="str">
        <f t="shared" si="4"/>
        <v/>
      </c>
      <c r="S19" s="101" t="str">
        <f t="shared" si="5"/>
        <v/>
      </c>
      <c r="T19" s="278" t="str">
        <f t="shared" si="6"/>
        <v/>
      </c>
      <c r="U19" s="278" t="str">
        <f t="shared" si="7"/>
        <v/>
      </c>
      <c r="V19" s="278" t="str">
        <f t="shared" si="8"/>
        <v/>
      </c>
      <c r="W19" s="278" t="str">
        <f t="shared" si="9"/>
        <v/>
      </c>
      <c r="X19" s="279" t="str">
        <f>IFERROR(VLOOKUP($A19,②男入力!$B$10:$AX$33,29),"")</f>
        <v/>
      </c>
    </row>
    <row r="20" spans="1:35" s="10" customFormat="1" ht="30" hidden="1" customHeight="1" thickBot="1">
      <c r="A20" s="93">
        <f>'⑤-1全国男選択'!AD25</f>
        <v>0</v>
      </c>
      <c r="B20" s="44">
        <v>16</v>
      </c>
      <c r="C20" s="302" t="str">
        <f>IFERROR(VLOOKUP($A20,②男入力!$B$10:$AX$33,40),"")</f>
        <v/>
      </c>
      <c r="D20" s="212">
        <f>'⑤-1全国男選択'!AE25</f>
        <v>0</v>
      </c>
      <c r="E20" s="94" t="str">
        <f>IFERROR(VLOOKUP($A20,②男入力!$B$10:$AX$33,3),"")</f>
        <v/>
      </c>
      <c r="F20" s="95" t="str">
        <f>IFERROR(VLOOKUP($A20,②男入力!$B$10:$AX$33,7),"")</f>
        <v/>
      </c>
      <c r="G20" s="94" t="str">
        <f>IFERROR(VLOOKUP($A20,②男入力!$B$10:$AX$33,11),"")</f>
        <v/>
      </c>
      <c r="H20" s="95" t="str">
        <f>IFERROR(VLOOKUP($A20,②男入力!$B$10:$AX$33,15),"")</f>
        <v/>
      </c>
      <c r="I20" s="141" t="str">
        <f t="shared" si="0"/>
        <v/>
      </c>
      <c r="J20" s="145" t="str">
        <f t="shared" si="1"/>
        <v/>
      </c>
      <c r="K20" s="94" t="str">
        <f t="shared" si="2"/>
        <v/>
      </c>
      <c r="L20" s="95" t="str">
        <f t="shared" si="3"/>
        <v/>
      </c>
      <c r="M20" s="96" t="str">
        <f>IFERROR(VLOOKUP($A20,②男入力!$B$10:$AX$33,19),"")</f>
        <v/>
      </c>
      <c r="N20" s="96" t="str">
        <f>IFERROR(VLOOKUP($A20,②男入力!$B$10:$AX$33,21),"")</f>
        <v/>
      </c>
      <c r="O20" s="97" t="str">
        <f>IFERROR(VLOOKUP($A20,②男入力!$B$10:$AX$33,23),"")</f>
        <v/>
      </c>
      <c r="P20" s="98" t="str">
        <f>IFERROR(VLOOKUP($A20,②男入力!$B$10:$AX$33,34),"")</f>
        <v/>
      </c>
      <c r="Q20" s="99" t="str">
        <f>IFERROR(VLOOKUP($A20,②男入力!$B$10:$AX$33,37),"")</f>
        <v/>
      </c>
      <c r="R20" s="100" t="str">
        <f t="shared" si="4"/>
        <v/>
      </c>
      <c r="S20" s="101" t="str">
        <f t="shared" si="5"/>
        <v/>
      </c>
      <c r="T20" s="278" t="str">
        <f t="shared" si="6"/>
        <v/>
      </c>
      <c r="U20" s="278" t="str">
        <f t="shared" si="7"/>
        <v/>
      </c>
      <c r="V20" s="278" t="str">
        <f t="shared" si="8"/>
        <v/>
      </c>
      <c r="W20" s="278" t="str">
        <f t="shared" si="9"/>
        <v/>
      </c>
      <c r="X20" s="279" t="str">
        <f>IFERROR(VLOOKUP($A20,②男入力!$B$10:$AX$33,29),"")</f>
        <v/>
      </c>
    </row>
    <row r="21" spans="1:35" s="10" customFormat="1" ht="30" hidden="1" customHeight="1" thickBot="1">
      <c r="A21" s="93">
        <f>'⑤-1全国男選択'!AD26</f>
        <v>0</v>
      </c>
      <c r="B21" s="44">
        <v>17</v>
      </c>
      <c r="C21" s="302" t="str">
        <f>IFERROR(VLOOKUP($A21,②男入力!$B$10:$AX$33,40),"")</f>
        <v/>
      </c>
      <c r="D21" s="212">
        <f>'⑤-1全国男選択'!AE26</f>
        <v>0</v>
      </c>
      <c r="E21" s="94" t="str">
        <f>IFERROR(VLOOKUP($A21,②男入力!$B$10:$AX$33,3),"")</f>
        <v/>
      </c>
      <c r="F21" s="95" t="str">
        <f>IFERROR(VLOOKUP($A21,②男入力!$B$10:$AX$33,7),"")</f>
        <v/>
      </c>
      <c r="G21" s="94" t="str">
        <f>IFERROR(VLOOKUP($A21,②男入力!$B$10:$AX$33,11),"")</f>
        <v/>
      </c>
      <c r="H21" s="95" t="str">
        <f>IFERROR(VLOOKUP($A21,②男入力!$B$10:$AX$33,15),"")</f>
        <v/>
      </c>
      <c r="I21" s="141" t="str">
        <f t="shared" si="0"/>
        <v/>
      </c>
      <c r="J21" s="145" t="str">
        <f t="shared" si="1"/>
        <v/>
      </c>
      <c r="K21" s="94" t="str">
        <f t="shared" si="2"/>
        <v/>
      </c>
      <c r="L21" s="95" t="str">
        <f t="shared" si="3"/>
        <v/>
      </c>
      <c r="M21" s="96" t="str">
        <f>IFERROR(VLOOKUP($A21,②男入力!$B$10:$AX$33,19),"")</f>
        <v/>
      </c>
      <c r="N21" s="96" t="str">
        <f>IFERROR(VLOOKUP($A21,②男入力!$B$10:$AX$33,21),"")</f>
        <v/>
      </c>
      <c r="O21" s="97" t="str">
        <f>IFERROR(VLOOKUP($A21,②男入力!$B$10:$AX$33,23),"")</f>
        <v/>
      </c>
      <c r="P21" s="98" t="str">
        <f>IFERROR(VLOOKUP($A21,②男入力!$B$10:$AX$33,34),"")</f>
        <v/>
      </c>
      <c r="Q21" s="99" t="str">
        <f>IFERROR(VLOOKUP($A21,②男入力!$B$10:$AX$33,37),"")</f>
        <v/>
      </c>
      <c r="R21" s="100" t="str">
        <f t="shared" si="4"/>
        <v/>
      </c>
      <c r="S21" s="101" t="str">
        <f t="shared" si="5"/>
        <v/>
      </c>
      <c r="T21" s="278" t="str">
        <f t="shared" si="6"/>
        <v/>
      </c>
      <c r="U21" s="278" t="str">
        <f t="shared" si="7"/>
        <v/>
      </c>
      <c r="V21" s="278" t="str">
        <f t="shared" si="8"/>
        <v/>
      </c>
      <c r="W21" s="278" t="str">
        <f t="shared" si="9"/>
        <v/>
      </c>
      <c r="X21" s="279" t="str">
        <f>IFERROR(VLOOKUP($A21,②男入力!$B$10:$AX$33,29),"")</f>
        <v/>
      </c>
    </row>
    <row r="22" spans="1:35" s="10" customFormat="1" ht="30" hidden="1" customHeight="1" thickBot="1">
      <c r="A22" s="93">
        <f>'⑤-1全国男選択'!AD27</f>
        <v>0</v>
      </c>
      <c r="B22" s="44">
        <v>18</v>
      </c>
      <c r="C22" s="302" t="str">
        <f>IFERROR(VLOOKUP($A22,②男入力!$B$10:$AX$33,40),"")</f>
        <v/>
      </c>
      <c r="D22" s="212">
        <f>'⑤-1全国男選択'!AE27</f>
        <v>0</v>
      </c>
      <c r="E22" s="94" t="str">
        <f>IFERROR(VLOOKUP($A22,②男入力!$B$10:$AX$33,3),"")</f>
        <v/>
      </c>
      <c r="F22" s="95" t="str">
        <f>IFERROR(VLOOKUP($A22,②男入力!$B$10:$AX$33,7),"")</f>
        <v/>
      </c>
      <c r="G22" s="94" t="str">
        <f>IFERROR(VLOOKUP($A22,②男入力!$B$10:$AX$33,11),"")</f>
        <v/>
      </c>
      <c r="H22" s="95" t="str">
        <f>IFERROR(VLOOKUP($A22,②男入力!$B$10:$AX$33,15),"")</f>
        <v/>
      </c>
      <c r="I22" s="141" t="str">
        <f t="shared" si="0"/>
        <v/>
      </c>
      <c r="J22" s="145" t="str">
        <f t="shared" si="1"/>
        <v/>
      </c>
      <c r="K22" s="94" t="str">
        <f t="shared" si="2"/>
        <v/>
      </c>
      <c r="L22" s="95" t="str">
        <f t="shared" si="3"/>
        <v/>
      </c>
      <c r="M22" s="96" t="str">
        <f>IFERROR(VLOOKUP($A22,②男入力!$B$10:$AX$33,19),"")</f>
        <v/>
      </c>
      <c r="N22" s="96" t="str">
        <f>IFERROR(VLOOKUP($A22,②男入力!$B$10:$AX$33,21),"")</f>
        <v/>
      </c>
      <c r="O22" s="97" t="str">
        <f>IFERROR(VLOOKUP($A22,②男入力!$B$10:$AX$33,23),"")</f>
        <v/>
      </c>
      <c r="P22" s="98" t="str">
        <f>IFERROR(VLOOKUP($A22,②男入力!$B$10:$AX$33,34),"")</f>
        <v/>
      </c>
      <c r="Q22" s="99" t="str">
        <f>IFERROR(VLOOKUP($A22,②男入力!$B$10:$AX$33,37),"")</f>
        <v/>
      </c>
      <c r="R22" s="100" t="str">
        <f t="shared" si="4"/>
        <v/>
      </c>
      <c r="S22" s="101" t="str">
        <f t="shared" si="5"/>
        <v/>
      </c>
      <c r="T22" s="278" t="str">
        <f t="shared" si="6"/>
        <v/>
      </c>
      <c r="U22" s="278" t="str">
        <f t="shared" si="7"/>
        <v/>
      </c>
      <c r="V22" s="278" t="str">
        <f t="shared" si="8"/>
        <v/>
      </c>
      <c r="W22" s="278" t="str">
        <f t="shared" si="9"/>
        <v/>
      </c>
      <c r="X22" s="279" t="str">
        <f>IFERROR(VLOOKUP($A22,②男入力!$B$10:$AX$33,29),"")</f>
        <v/>
      </c>
    </row>
    <row r="23" spans="1:35" s="10" customFormat="1" ht="30" hidden="1" customHeight="1" thickBot="1">
      <c r="A23" s="93">
        <f>'⑤-1全国男選択'!AD28</f>
        <v>0</v>
      </c>
      <c r="B23" s="44">
        <v>19</v>
      </c>
      <c r="C23" s="302" t="str">
        <f>IFERROR(VLOOKUP($A23,②男入力!$B$10:$AX$33,40),"")</f>
        <v/>
      </c>
      <c r="D23" s="212">
        <f>'⑤-1全国男選択'!AE28</f>
        <v>0</v>
      </c>
      <c r="E23" s="94" t="str">
        <f>IFERROR(VLOOKUP($A23,②男入力!$B$10:$AX$33,3),"")</f>
        <v/>
      </c>
      <c r="F23" s="95" t="str">
        <f>IFERROR(VLOOKUP($A23,②男入力!$B$10:$AX$33,7),"")</f>
        <v/>
      </c>
      <c r="G23" s="94" t="str">
        <f>IFERROR(VLOOKUP($A23,②男入力!$B$10:$AX$33,11),"")</f>
        <v/>
      </c>
      <c r="H23" s="95" t="str">
        <f>IFERROR(VLOOKUP($A23,②男入力!$B$10:$AX$33,15),"")</f>
        <v/>
      </c>
      <c r="I23" s="141" t="str">
        <f t="shared" si="0"/>
        <v/>
      </c>
      <c r="J23" s="145" t="str">
        <f t="shared" si="1"/>
        <v/>
      </c>
      <c r="K23" s="94" t="str">
        <f t="shared" si="2"/>
        <v/>
      </c>
      <c r="L23" s="95" t="str">
        <f t="shared" si="3"/>
        <v/>
      </c>
      <c r="M23" s="96" t="str">
        <f>IFERROR(VLOOKUP($A23,②男入力!$B$10:$AX$33,19),"")</f>
        <v/>
      </c>
      <c r="N23" s="96" t="str">
        <f>IFERROR(VLOOKUP($A23,②男入力!$B$10:$AX$33,21),"")</f>
        <v/>
      </c>
      <c r="O23" s="97" t="str">
        <f>IFERROR(VLOOKUP($A23,②男入力!$B$10:$AX$33,23),"")</f>
        <v/>
      </c>
      <c r="P23" s="98" t="str">
        <f>IFERROR(VLOOKUP($A23,②男入力!$B$10:$AX$33,34),"")</f>
        <v/>
      </c>
      <c r="Q23" s="99" t="str">
        <f>IFERROR(VLOOKUP($A23,②男入力!$B$10:$AX$33,37),"")</f>
        <v/>
      </c>
      <c r="R23" s="100" t="str">
        <f t="shared" si="4"/>
        <v/>
      </c>
      <c r="S23" s="101" t="str">
        <f t="shared" si="5"/>
        <v/>
      </c>
      <c r="T23" s="278" t="str">
        <f t="shared" si="6"/>
        <v/>
      </c>
      <c r="U23" s="278" t="str">
        <f t="shared" si="7"/>
        <v/>
      </c>
      <c r="V23" s="278" t="str">
        <f t="shared" si="8"/>
        <v/>
      </c>
      <c r="W23" s="278" t="str">
        <f t="shared" si="9"/>
        <v/>
      </c>
      <c r="X23" s="279" t="str">
        <f>IFERROR(VLOOKUP($A23,②男入力!$B$10:$AX$33,29),"")</f>
        <v/>
      </c>
    </row>
    <row r="24" spans="1:35" s="10" customFormat="1" ht="30" hidden="1" customHeight="1" thickBot="1">
      <c r="A24" s="93">
        <f>'⑤-1全国男選択'!AD29</f>
        <v>0</v>
      </c>
      <c r="B24" s="44">
        <v>20</v>
      </c>
      <c r="C24" s="302" t="str">
        <f>IFERROR(VLOOKUP($A24,②男入力!$B$10:$AX$33,40),"")</f>
        <v/>
      </c>
      <c r="D24" s="212">
        <f>'⑤-1全国男選択'!AE29</f>
        <v>0</v>
      </c>
      <c r="E24" s="94" t="str">
        <f>IFERROR(VLOOKUP($A24,②男入力!$B$10:$AX$33,3),"")</f>
        <v/>
      </c>
      <c r="F24" s="95" t="str">
        <f>IFERROR(VLOOKUP($A24,②男入力!$B$10:$AX$33,7),"")</f>
        <v/>
      </c>
      <c r="G24" s="94" t="str">
        <f>IFERROR(VLOOKUP($A24,②男入力!$B$10:$AX$33,11),"")</f>
        <v/>
      </c>
      <c r="H24" s="95" t="str">
        <f>IFERROR(VLOOKUP($A24,②男入力!$B$10:$AX$33,15),"")</f>
        <v/>
      </c>
      <c r="I24" s="141" t="str">
        <f t="shared" si="0"/>
        <v/>
      </c>
      <c r="J24" s="145" t="str">
        <f t="shared" si="1"/>
        <v/>
      </c>
      <c r="K24" s="94" t="str">
        <f t="shared" si="2"/>
        <v/>
      </c>
      <c r="L24" s="95" t="str">
        <f t="shared" si="3"/>
        <v/>
      </c>
      <c r="M24" s="96" t="str">
        <f>IFERROR(VLOOKUP($A24,②男入力!$B$10:$AX$33,19),"")</f>
        <v/>
      </c>
      <c r="N24" s="96" t="str">
        <f>IFERROR(VLOOKUP($A24,②男入力!$B$10:$AX$33,21),"")</f>
        <v/>
      </c>
      <c r="O24" s="97" t="str">
        <f>IFERROR(VLOOKUP($A24,②男入力!$B$10:$AX$33,23),"")</f>
        <v/>
      </c>
      <c r="P24" s="98" t="str">
        <f>IFERROR(VLOOKUP($A24,②男入力!$B$10:$AX$33,34),"")</f>
        <v/>
      </c>
      <c r="Q24" s="99" t="str">
        <f>IFERROR(VLOOKUP($A24,②男入力!$B$10:$AX$33,37),"")</f>
        <v/>
      </c>
      <c r="R24" s="100" t="str">
        <f t="shared" si="4"/>
        <v/>
      </c>
      <c r="S24" s="101" t="str">
        <f t="shared" si="5"/>
        <v/>
      </c>
      <c r="T24" s="278" t="str">
        <f t="shared" si="6"/>
        <v/>
      </c>
      <c r="U24" s="278" t="str">
        <f t="shared" si="7"/>
        <v/>
      </c>
      <c r="V24" s="278" t="str">
        <f t="shared" si="8"/>
        <v/>
      </c>
      <c r="W24" s="278" t="str">
        <f t="shared" si="9"/>
        <v/>
      </c>
      <c r="X24" s="279" t="str">
        <f>IFERROR(VLOOKUP($A24,②男入力!$B$10:$AX$33,29),"")</f>
        <v/>
      </c>
    </row>
    <row r="25" spans="1:35" s="10" customFormat="1" ht="30" hidden="1" customHeight="1" thickBot="1">
      <c r="A25" s="93">
        <f>'⑤-1全国男選択'!AD30</f>
        <v>0</v>
      </c>
      <c r="B25" s="44">
        <v>21</v>
      </c>
      <c r="C25" s="302" t="str">
        <f>IFERROR(VLOOKUP($A25,②男入力!$B$10:$AX$33,40),"")</f>
        <v/>
      </c>
      <c r="D25" s="212">
        <f>'⑤-1全国男選択'!AE30</f>
        <v>0</v>
      </c>
      <c r="E25" s="94" t="str">
        <f>IFERROR(VLOOKUP($A25,②男入力!$B$10:$AX$33,3),"")</f>
        <v/>
      </c>
      <c r="F25" s="95" t="str">
        <f>IFERROR(VLOOKUP($A25,②男入力!$B$10:$AX$33,7),"")</f>
        <v/>
      </c>
      <c r="G25" s="94" t="str">
        <f>IFERROR(VLOOKUP($A25,②男入力!$B$10:$AX$33,11),"")</f>
        <v/>
      </c>
      <c r="H25" s="95" t="str">
        <f>IFERROR(VLOOKUP($A25,②男入力!$B$10:$AX$33,15),"")</f>
        <v/>
      </c>
      <c r="I25" s="141" t="str">
        <f t="shared" si="0"/>
        <v/>
      </c>
      <c r="J25" s="145" t="str">
        <f t="shared" si="1"/>
        <v/>
      </c>
      <c r="K25" s="94" t="str">
        <f t="shared" si="2"/>
        <v/>
      </c>
      <c r="L25" s="95" t="str">
        <f t="shared" si="3"/>
        <v/>
      </c>
      <c r="M25" s="96" t="str">
        <f>IFERROR(VLOOKUP($A25,②男入力!$B$10:$AX$33,19),"")</f>
        <v/>
      </c>
      <c r="N25" s="96" t="str">
        <f>IFERROR(VLOOKUP($A25,②男入力!$B$10:$AX$33,21),"")</f>
        <v/>
      </c>
      <c r="O25" s="97" t="str">
        <f>IFERROR(VLOOKUP($A25,②男入力!$B$10:$AX$33,23),"")</f>
        <v/>
      </c>
      <c r="P25" s="98" t="str">
        <f>IFERROR(VLOOKUP($A25,②男入力!$B$10:$AX$33,34),"")</f>
        <v/>
      </c>
      <c r="Q25" s="99" t="str">
        <f>IFERROR(VLOOKUP($A25,②男入力!$B$10:$AX$33,37),"")</f>
        <v/>
      </c>
      <c r="R25" s="100" t="str">
        <f t="shared" si="4"/>
        <v/>
      </c>
      <c r="S25" s="101" t="str">
        <f t="shared" si="5"/>
        <v/>
      </c>
      <c r="T25" s="278" t="str">
        <f t="shared" si="6"/>
        <v/>
      </c>
      <c r="U25" s="278" t="str">
        <f t="shared" si="7"/>
        <v/>
      </c>
      <c r="V25" s="278" t="str">
        <f t="shared" si="8"/>
        <v/>
      </c>
      <c r="W25" s="278" t="str">
        <f t="shared" si="9"/>
        <v/>
      </c>
      <c r="X25" s="279" t="str">
        <f>IFERROR(VLOOKUP($A25,②男入力!$B$10:$AX$33,29),"")</f>
        <v/>
      </c>
    </row>
    <row r="26" spans="1:35" s="10" customFormat="1" ht="30" hidden="1" customHeight="1" thickBot="1">
      <c r="A26" s="93">
        <f>'⑤-1全国男選択'!AD31</f>
        <v>0</v>
      </c>
      <c r="B26" s="44">
        <v>22</v>
      </c>
      <c r="C26" s="302" t="str">
        <f>IFERROR(VLOOKUP($A26,②男入力!$B$10:$AX$33,40),"")</f>
        <v/>
      </c>
      <c r="D26" s="212">
        <f>'⑤-1全国男選択'!AE31</f>
        <v>0</v>
      </c>
      <c r="E26" s="94" t="str">
        <f>IFERROR(VLOOKUP($A26,②男入力!$B$10:$AX$33,3),"")</f>
        <v/>
      </c>
      <c r="F26" s="95" t="str">
        <f>IFERROR(VLOOKUP($A26,②男入力!$B$10:$AX$33,7),"")</f>
        <v/>
      </c>
      <c r="G26" s="94" t="str">
        <f>IFERROR(VLOOKUP($A26,②男入力!$B$10:$AX$33,11),"")</f>
        <v/>
      </c>
      <c r="H26" s="95" t="str">
        <f>IFERROR(VLOOKUP($A26,②男入力!$B$10:$AX$33,15),"")</f>
        <v/>
      </c>
      <c r="I26" s="141" t="str">
        <f t="shared" si="0"/>
        <v/>
      </c>
      <c r="J26" s="145" t="str">
        <f t="shared" si="1"/>
        <v/>
      </c>
      <c r="K26" s="94" t="str">
        <f t="shared" si="2"/>
        <v/>
      </c>
      <c r="L26" s="95" t="str">
        <f t="shared" si="3"/>
        <v/>
      </c>
      <c r="M26" s="96" t="str">
        <f>IFERROR(VLOOKUP($A26,②男入力!$B$10:$AX$33,19),"")</f>
        <v/>
      </c>
      <c r="N26" s="96" t="str">
        <f>IFERROR(VLOOKUP($A26,②男入力!$B$10:$AX$33,21),"")</f>
        <v/>
      </c>
      <c r="O26" s="97" t="str">
        <f>IFERROR(VLOOKUP($A26,②男入力!$B$10:$AX$33,23),"")</f>
        <v/>
      </c>
      <c r="P26" s="98" t="str">
        <f>IFERROR(VLOOKUP($A26,②男入力!$B$10:$AX$33,34),"")</f>
        <v/>
      </c>
      <c r="Q26" s="99" t="str">
        <f>IFERROR(VLOOKUP($A26,②男入力!$B$10:$AX$33,37),"")</f>
        <v/>
      </c>
      <c r="R26" s="100" t="str">
        <f t="shared" si="4"/>
        <v/>
      </c>
      <c r="S26" s="101" t="str">
        <f t="shared" si="5"/>
        <v/>
      </c>
      <c r="T26" s="278" t="str">
        <f t="shared" si="6"/>
        <v/>
      </c>
      <c r="U26" s="278" t="str">
        <f t="shared" si="7"/>
        <v/>
      </c>
      <c r="V26" s="278" t="str">
        <f t="shared" si="8"/>
        <v/>
      </c>
      <c r="W26" s="278" t="str">
        <f t="shared" si="9"/>
        <v/>
      </c>
      <c r="X26" s="279" t="str">
        <f>IFERROR(VLOOKUP($A26,②男入力!$B$10:$AX$33,29),"")</f>
        <v/>
      </c>
    </row>
    <row r="27" spans="1:35" s="10" customFormat="1" ht="30" hidden="1" customHeight="1" thickBot="1">
      <c r="A27" s="93">
        <f>'⑤-1全国男選択'!AD32</f>
        <v>0</v>
      </c>
      <c r="B27" s="44">
        <v>23</v>
      </c>
      <c r="C27" s="302" t="str">
        <f>IFERROR(VLOOKUP($A27,②男入力!$B$10:$AX$33,40),"")</f>
        <v/>
      </c>
      <c r="D27" s="212">
        <f>'⑤-1全国男選択'!AE32</f>
        <v>0</v>
      </c>
      <c r="E27" s="94" t="str">
        <f>IFERROR(VLOOKUP($A27,②男入力!$B$10:$AX$33,3),"")</f>
        <v/>
      </c>
      <c r="F27" s="95" t="str">
        <f>IFERROR(VLOOKUP($A27,②男入力!$B$10:$AX$33,7),"")</f>
        <v/>
      </c>
      <c r="G27" s="94" t="str">
        <f>IFERROR(VLOOKUP($A27,②男入力!$B$10:$AX$33,11),"")</f>
        <v/>
      </c>
      <c r="H27" s="95" t="str">
        <f>IFERROR(VLOOKUP($A27,②男入力!$B$10:$AX$33,15),"")</f>
        <v/>
      </c>
      <c r="I27" s="141" t="str">
        <f t="shared" si="0"/>
        <v/>
      </c>
      <c r="J27" s="145" t="str">
        <f t="shared" si="1"/>
        <v/>
      </c>
      <c r="K27" s="94" t="str">
        <f t="shared" si="2"/>
        <v/>
      </c>
      <c r="L27" s="95" t="str">
        <f t="shared" si="3"/>
        <v/>
      </c>
      <c r="M27" s="96" t="str">
        <f>IFERROR(VLOOKUP($A27,②男入力!$B$10:$AX$33,19),"")</f>
        <v/>
      </c>
      <c r="N27" s="96" t="str">
        <f>IFERROR(VLOOKUP($A27,②男入力!$B$10:$AX$33,21),"")</f>
        <v/>
      </c>
      <c r="O27" s="97" t="str">
        <f>IFERROR(VLOOKUP($A27,②男入力!$B$10:$AX$33,23),"")</f>
        <v/>
      </c>
      <c r="P27" s="98" t="str">
        <f>IFERROR(VLOOKUP($A27,②男入力!$B$10:$AX$33,34),"")</f>
        <v/>
      </c>
      <c r="Q27" s="99" t="str">
        <f>IFERROR(VLOOKUP($A27,②男入力!$B$10:$AX$33,37),"")</f>
        <v/>
      </c>
      <c r="R27" s="100" t="str">
        <f t="shared" si="4"/>
        <v/>
      </c>
      <c r="S27" s="101" t="str">
        <f t="shared" si="5"/>
        <v/>
      </c>
      <c r="T27" s="278" t="str">
        <f t="shared" si="6"/>
        <v/>
      </c>
      <c r="U27" s="278" t="str">
        <f t="shared" si="7"/>
        <v/>
      </c>
      <c r="V27" s="278" t="str">
        <f t="shared" si="8"/>
        <v/>
      </c>
      <c r="W27" s="278" t="str">
        <f t="shared" si="9"/>
        <v/>
      </c>
      <c r="X27" s="279" t="str">
        <f>IFERROR(VLOOKUP($A27,②男入力!$B$10:$AX$33,29),"")</f>
        <v/>
      </c>
    </row>
    <row r="28" spans="1:35" s="10" customFormat="1" ht="30" hidden="1" customHeight="1" thickBot="1">
      <c r="A28" s="93">
        <f>'⑤-1全国男選択'!AD33</f>
        <v>0</v>
      </c>
      <c r="B28" s="44">
        <v>24</v>
      </c>
      <c r="C28" s="302" t="str">
        <f>IFERROR(VLOOKUP($A28,②男入力!$B$10:$AX$33,40),"")</f>
        <v/>
      </c>
      <c r="D28" s="212">
        <f>'⑤-1全国男選択'!AE33</f>
        <v>0</v>
      </c>
      <c r="E28" s="94" t="str">
        <f>IFERROR(VLOOKUP($A28,②男入力!$B$10:$AX$33,3),"")</f>
        <v/>
      </c>
      <c r="F28" s="95" t="str">
        <f>IFERROR(VLOOKUP($A28,②男入力!$B$10:$AX$33,7),"")</f>
        <v/>
      </c>
      <c r="G28" s="94" t="str">
        <f>IFERROR(VLOOKUP($A28,②男入力!$B$10:$AX$33,11),"")</f>
        <v/>
      </c>
      <c r="H28" s="95" t="str">
        <f>IFERROR(VLOOKUP($A28,②男入力!$B$10:$AX$33,15),"")</f>
        <v/>
      </c>
      <c r="I28" s="141" t="str">
        <f t="shared" si="0"/>
        <v/>
      </c>
      <c r="J28" s="145" t="str">
        <f t="shared" si="1"/>
        <v/>
      </c>
      <c r="K28" s="94" t="str">
        <f t="shared" si="2"/>
        <v/>
      </c>
      <c r="L28" s="95" t="str">
        <f t="shared" si="3"/>
        <v/>
      </c>
      <c r="M28" s="96" t="str">
        <f>IFERROR(VLOOKUP($A28,②男入力!$B$10:$AX$33,19),"")</f>
        <v/>
      </c>
      <c r="N28" s="96" t="str">
        <f>IFERROR(VLOOKUP($A28,②男入力!$B$10:$AX$33,21),"")</f>
        <v/>
      </c>
      <c r="O28" s="97" t="str">
        <f>IFERROR(VLOOKUP($A28,②男入力!$B$10:$AX$33,23),"")</f>
        <v/>
      </c>
      <c r="P28" s="98" t="str">
        <f>IFERROR(VLOOKUP($A28,②男入力!$B$10:$AX$33,34),"")</f>
        <v/>
      </c>
      <c r="Q28" s="99" t="str">
        <f>IFERROR(VLOOKUP($A28,②男入力!$B$10:$AX$33,37),"")</f>
        <v/>
      </c>
      <c r="R28" s="100" t="str">
        <f t="shared" si="4"/>
        <v/>
      </c>
      <c r="S28" s="101" t="str">
        <f t="shared" si="5"/>
        <v/>
      </c>
      <c r="T28" s="278" t="str">
        <f t="shared" si="6"/>
        <v/>
      </c>
      <c r="U28" s="278" t="str">
        <f t="shared" si="7"/>
        <v/>
      </c>
      <c r="V28" s="278" t="str">
        <f t="shared" si="8"/>
        <v/>
      </c>
      <c r="W28" s="278" t="str">
        <f t="shared" si="9"/>
        <v/>
      </c>
      <c r="X28" s="279" t="str">
        <f>IFERROR(VLOOKUP($A28,②男入力!$B$10:$AX$33,29),"")</f>
        <v/>
      </c>
    </row>
    <row r="29" spans="1:35" s="10" customFormat="1" ht="30" customHeight="1" thickBot="1">
      <c r="C29" s="18"/>
      <c r="D29" s="18"/>
      <c r="E29" s="18"/>
      <c r="F29" s="18"/>
      <c r="G29" s="18"/>
      <c r="H29" s="18"/>
      <c r="I29" s="18"/>
      <c r="J29" s="19"/>
      <c r="K29" s="18"/>
      <c r="L29" s="19"/>
      <c r="M29" s="18"/>
      <c r="N29" s="18"/>
      <c r="O29" s="20"/>
      <c r="P29" s="21"/>
      <c r="Q29" s="21"/>
      <c r="R29" s="18"/>
      <c r="S29" s="18"/>
    </row>
    <row r="30" spans="1:35" s="9" customFormat="1" ht="30" customHeight="1">
      <c r="B30" s="1087" t="s">
        <v>50</v>
      </c>
      <c r="C30" s="168" t="s">
        <v>60</v>
      </c>
      <c r="D30" s="1089" t="s">
        <v>201</v>
      </c>
      <c r="E30" s="1080" t="s">
        <v>52</v>
      </c>
      <c r="F30" s="1080"/>
      <c r="G30" s="1091" t="s">
        <v>37</v>
      </c>
      <c r="H30" s="1092"/>
      <c r="I30" s="1091" t="s">
        <v>22</v>
      </c>
      <c r="J30" s="1093"/>
      <c r="K30" s="1093"/>
      <c r="L30" s="1092"/>
      <c r="M30" s="1080" t="s">
        <v>32</v>
      </c>
      <c r="N30" s="1080" t="s">
        <v>33</v>
      </c>
      <c r="O30" s="1082" t="s">
        <v>34</v>
      </c>
      <c r="P30" s="1080" t="s">
        <v>35</v>
      </c>
      <c r="Q30" s="1080" t="s">
        <v>36</v>
      </c>
      <c r="R30" s="1080" t="s">
        <v>23</v>
      </c>
      <c r="S30" s="1080" t="s">
        <v>24</v>
      </c>
      <c r="T30" s="1096" t="s">
        <v>236</v>
      </c>
      <c r="U30" s="1096"/>
      <c r="V30" s="1096" t="s">
        <v>237</v>
      </c>
      <c r="W30" s="1096"/>
      <c r="X30" s="275" t="s">
        <v>241</v>
      </c>
      <c r="AF30" s="1094" t="s">
        <v>236</v>
      </c>
      <c r="AG30" s="1094"/>
      <c r="AH30" s="1094" t="s">
        <v>237</v>
      </c>
      <c r="AI30" s="1094"/>
    </row>
    <row r="31" spans="1:35" s="9" customFormat="1" ht="30" customHeight="1" thickBot="1">
      <c r="B31" s="1088"/>
      <c r="C31" s="169" t="s">
        <v>61</v>
      </c>
      <c r="D31" s="1090"/>
      <c r="E31" s="29" t="s">
        <v>31</v>
      </c>
      <c r="F31" s="42" t="s">
        <v>11</v>
      </c>
      <c r="G31" s="29" t="s">
        <v>68</v>
      </c>
      <c r="H31" s="42" t="s">
        <v>69</v>
      </c>
      <c r="I31" s="135" t="s">
        <v>54</v>
      </c>
      <c r="J31" s="138" t="s">
        <v>37</v>
      </c>
      <c r="K31" s="139" t="s">
        <v>55</v>
      </c>
      <c r="L31" s="42" t="s">
        <v>37</v>
      </c>
      <c r="M31" s="1081"/>
      <c r="N31" s="1081"/>
      <c r="O31" s="1083"/>
      <c r="P31" s="1081"/>
      <c r="Q31" s="1081"/>
      <c r="R31" s="1081"/>
      <c r="S31" s="1081"/>
      <c r="T31" s="276" t="s">
        <v>429</v>
      </c>
      <c r="U31" s="276" t="s">
        <v>431</v>
      </c>
      <c r="V31" s="276" t="s">
        <v>429</v>
      </c>
      <c r="W31" s="276" t="s">
        <v>431</v>
      </c>
      <c r="X31" s="277" t="s">
        <v>429</v>
      </c>
      <c r="AF31" s="304" t="s">
        <v>239</v>
      </c>
      <c r="AG31" s="304" t="s">
        <v>240</v>
      </c>
      <c r="AH31" s="304" t="s">
        <v>239</v>
      </c>
      <c r="AI31" s="304" t="s">
        <v>240</v>
      </c>
    </row>
    <row r="32" spans="1:35" s="5" customFormat="1" ht="30" customHeight="1" thickBot="1">
      <c r="B32" s="34" t="s">
        <v>56</v>
      </c>
      <c r="C32" s="39" t="s">
        <v>62</v>
      </c>
      <c r="D32" s="188" t="s">
        <v>203</v>
      </c>
      <c r="E32" s="40" t="s">
        <v>44</v>
      </c>
      <c r="F32" s="41" t="s">
        <v>48</v>
      </c>
      <c r="G32" s="40" t="s">
        <v>38</v>
      </c>
      <c r="H32" s="41" t="s">
        <v>47</v>
      </c>
      <c r="I32" s="136" t="s">
        <v>118</v>
      </c>
      <c r="J32" s="140" t="s">
        <v>119</v>
      </c>
      <c r="K32" s="40" t="s">
        <v>73</v>
      </c>
      <c r="L32" s="137" t="s">
        <v>99</v>
      </c>
      <c r="M32" s="22">
        <v>3</v>
      </c>
      <c r="N32" s="22" t="s">
        <v>45</v>
      </c>
      <c r="O32" s="23" t="s">
        <v>442</v>
      </c>
      <c r="P32" s="24">
        <v>160</v>
      </c>
      <c r="Q32" s="24">
        <v>53</v>
      </c>
      <c r="R32" s="22" t="s">
        <v>58</v>
      </c>
      <c r="S32" s="22" t="s">
        <v>59</v>
      </c>
      <c r="T32" s="283" t="s">
        <v>243</v>
      </c>
      <c r="U32" s="284" t="s">
        <v>432</v>
      </c>
      <c r="V32" s="284" t="s">
        <v>242</v>
      </c>
      <c r="W32" s="284" t="s">
        <v>433</v>
      </c>
      <c r="X32" s="285" t="s">
        <v>242</v>
      </c>
      <c r="Z32" s="146">
        <f>①基本情報!$B$9</f>
        <v>0</v>
      </c>
      <c r="AA32" s="146">
        <f>①基本情報!$B$8</f>
        <v>0</v>
      </c>
      <c r="AB32" s="146">
        <f>①基本情報!$J$9</f>
        <v>0</v>
      </c>
      <c r="AC32" s="146">
        <f>①基本情報!$J$8</f>
        <v>0</v>
      </c>
      <c r="AD32" s="147" t="str">
        <f>①基本情報!$D$37&amp;" "&amp;①基本情報!$I$37</f>
        <v xml:space="preserve"> </v>
      </c>
      <c r="AE32" s="148" t="str">
        <f>①基本情報!$D$46&amp;" "&amp;①基本情報!$I$46</f>
        <v xml:space="preserve"> </v>
      </c>
      <c r="AF32" s="303">
        <f>①基本情報!$AB$39</f>
        <v>0</v>
      </c>
      <c r="AG32" s="303">
        <f>①基本情報!$AB$41</f>
        <v>0</v>
      </c>
      <c r="AH32" s="303">
        <f>①基本情報!$AB$48</f>
        <v>0</v>
      </c>
      <c r="AI32" s="303">
        <f>①基本情報!$AB$50</f>
        <v>0</v>
      </c>
    </row>
    <row r="33" spans="1:24" s="10" customFormat="1" ht="30" customHeight="1" thickBot="1">
      <c r="A33" s="93">
        <f>'⑥-1全国女選択'!AD10</f>
        <v>0</v>
      </c>
      <c r="B33" s="34">
        <v>1</v>
      </c>
      <c r="C33" s="302" t="str">
        <f>IFERROR(VLOOKUP($A33,③女入力!$B$10:$AY$33,40),"")</f>
        <v/>
      </c>
      <c r="D33" s="212">
        <f>'⑥-1全国女選択'!AE10</f>
        <v>0</v>
      </c>
      <c r="E33" s="451" t="str">
        <f>IFERROR(VLOOKUP($A33,③女入力!$B$10:$AY$33,3),"")</f>
        <v/>
      </c>
      <c r="F33" s="452" t="str">
        <f>IFERROR(VLOOKUP($A33,③女入力!$B$10:$AY$33,7),"")</f>
        <v/>
      </c>
      <c r="G33" s="451" t="str">
        <f>IFERROR(VLOOKUP($A33,③女入力!$B$10:$AY$33,11),"")</f>
        <v/>
      </c>
      <c r="H33" s="452" t="str">
        <f>IFERROR(VLOOKUP($A33,③女入力!$B$10:$AY$33,15),"")</f>
        <v/>
      </c>
      <c r="I33" s="453" t="str">
        <f t="shared" ref="I33:I48" si="10">IF($E33="","",$Z$32)</f>
        <v/>
      </c>
      <c r="J33" s="463" t="str">
        <f t="shared" ref="J33:J48" si="11">IF($E33="","",$AA$32)</f>
        <v/>
      </c>
      <c r="K33" s="451" t="str">
        <f t="shared" ref="K33:K48" si="12">IF($E33="","",$AB$32)</f>
        <v/>
      </c>
      <c r="L33" s="452" t="str">
        <f t="shared" ref="L33:L48" si="13">IF($E33="","",$AC$32)</f>
        <v/>
      </c>
      <c r="M33" s="455" t="str">
        <f>IFERROR(VLOOKUP($A33,③女入力!$B$10:$AY$33,19),"")</f>
        <v/>
      </c>
      <c r="N33" s="455" t="str">
        <f>IFERROR(VLOOKUP($A33,③女入力!$B$10:$AY$33,21),"")</f>
        <v/>
      </c>
      <c r="O33" s="456" t="str">
        <f>IFERROR(VLOOKUP($A33,③女入力!$B$10:$AY$33,23),"")</f>
        <v/>
      </c>
      <c r="P33" s="457" t="str">
        <f>IFERROR(VLOOKUP($A33,③女入力!$B$10:$AY$33,34),"")</f>
        <v/>
      </c>
      <c r="Q33" s="458" t="str">
        <f>IFERROR(VLOOKUP($A33,③女入力!$B$10:$AY$33,37),"")</f>
        <v/>
      </c>
      <c r="R33" s="459" t="str">
        <f t="shared" ref="R33:R48" si="14">IF($E33="","",$AD$32)</f>
        <v/>
      </c>
      <c r="S33" s="460" t="str">
        <f t="shared" ref="S33:S48" si="15">IF($E33="","",$AE$32)</f>
        <v/>
      </c>
      <c r="T33" s="461" t="str">
        <f t="shared" ref="T33:T48" si="16">IF($E33="","",$AF$32)</f>
        <v/>
      </c>
      <c r="U33" s="461" t="str">
        <f t="shared" ref="U33:U48" si="17">IF($E33="","",$AG$32)</f>
        <v/>
      </c>
      <c r="V33" s="461" t="str">
        <f t="shared" ref="V33:V48" si="18">IF($E33="","",$AH$32)</f>
        <v/>
      </c>
      <c r="W33" s="461" t="str">
        <f t="shared" ref="W33:W48" si="19">IF($E33="","",$AI$32)</f>
        <v/>
      </c>
      <c r="X33" s="462" t="str">
        <f>IFERROR(VLOOKUP($A33,③女入力!$B$10:$AX$33,29),"")</f>
        <v/>
      </c>
    </row>
    <row r="34" spans="1:24" s="10" customFormat="1" ht="30" customHeight="1" thickBot="1">
      <c r="A34" s="93">
        <f>'⑥-1全国女選択'!AD11</f>
        <v>0</v>
      </c>
      <c r="B34" s="45">
        <v>2</v>
      </c>
      <c r="C34" s="302" t="str">
        <f>IFERROR(VLOOKUP($A34,③女入力!$B$10:$AY$33,40),"")</f>
        <v/>
      </c>
      <c r="D34" s="212">
        <f>'⑥-1全国女選択'!AE11</f>
        <v>0</v>
      </c>
      <c r="E34" s="451" t="str">
        <f>IFERROR(VLOOKUP($A34,③女入力!$B$10:$AY$33,3),"")</f>
        <v/>
      </c>
      <c r="F34" s="452" t="str">
        <f>IFERROR(VLOOKUP($A34,③女入力!$B$10:$AY$33,7),"")</f>
        <v/>
      </c>
      <c r="G34" s="451" t="str">
        <f>IFERROR(VLOOKUP($A34,③女入力!$B$10:$AY$33,11),"")</f>
        <v/>
      </c>
      <c r="H34" s="452" t="str">
        <f>IFERROR(VLOOKUP($A34,③女入力!$B$10:$AY$33,15),"")</f>
        <v/>
      </c>
      <c r="I34" s="453" t="str">
        <f t="shared" si="10"/>
        <v/>
      </c>
      <c r="J34" s="463" t="str">
        <f t="shared" si="11"/>
        <v/>
      </c>
      <c r="K34" s="451" t="str">
        <f t="shared" si="12"/>
        <v/>
      </c>
      <c r="L34" s="452" t="str">
        <f t="shared" si="13"/>
        <v/>
      </c>
      <c r="M34" s="455" t="str">
        <f>IFERROR(VLOOKUP($A34,③女入力!$B$10:$AY$33,19),"")</f>
        <v/>
      </c>
      <c r="N34" s="455" t="str">
        <f>IFERROR(VLOOKUP($A34,③女入力!$B$10:$AY$33,21),"")</f>
        <v/>
      </c>
      <c r="O34" s="456" t="str">
        <f>IFERROR(VLOOKUP($A34,③女入力!$B$10:$AY$33,23),"")</f>
        <v/>
      </c>
      <c r="P34" s="457" t="str">
        <f>IFERROR(VLOOKUP($A34,③女入力!$B$10:$AY$33,34),"")</f>
        <v/>
      </c>
      <c r="Q34" s="458" t="str">
        <f>IFERROR(VLOOKUP($A34,③女入力!$B$10:$AY$33,37),"")</f>
        <v/>
      </c>
      <c r="R34" s="459" t="str">
        <f t="shared" si="14"/>
        <v/>
      </c>
      <c r="S34" s="460" t="str">
        <f t="shared" si="15"/>
        <v/>
      </c>
      <c r="T34" s="461" t="str">
        <f t="shared" si="16"/>
        <v/>
      </c>
      <c r="U34" s="461" t="str">
        <f t="shared" si="17"/>
        <v/>
      </c>
      <c r="V34" s="461" t="str">
        <f t="shared" si="18"/>
        <v/>
      </c>
      <c r="W34" s="461" t="str">
        <f t="shared" si="19"/>
        <v/>
      </c>
      <c r="X34" s="462" t="str">
        <f>IFERROR(VLOOKUP($A34,③女入力!$B$10:$AX$33,29),"")</f>
        <v/>
      </c>
    </row>
    <row r="35" spans="1:24" s="10" customFormat="1" ht="30" customHeight="1" thickBot="1">
      <c r="A35" s="93">
        <f>'⑥-1全国女選択'!AD12</f>
        <v>0</v>
      </c>
      <c r="B35" s="46">
        <v>3</v>
      </c>
      <c r="C35" s="302" t="str">
        <f>IFERROR(VLOOKUP($A35,③女入力!$B$10:$AY$33,40),"")</f>
        <v/>
      </c>
      <c r="D35" s="212">
        <f>'⑥-1全国女選択'!AE12</f>
        <v>0</v>
      </c>
      <c r="E35" s="451" t="str">
        <f>IFERROR(VLOOKUP($A35,③女入力!$B$10:$AY$33,3),"")</f>
        <v/>
      </c>
      <c r="F35" s="452" t="str">
        <f>IFERROR(VLOOKUP($A35,③女入力!$B$10:$AY$33,7),"")</f>
        <v/>
      </c>
      <c r="G35" s="451" t="str">
        <f>IFERROR(VLOOKUP($A35,③女入力!$B$10:$AY$33,11),"")</f>
        <v/>
      </c>
      <c r="H35" s="452" t="str">
        <f>IFERROR(VLOOKUP($A35,③女入力!$B$10:$AY$33,15),"")</f>
        <v/>
      </c>
      <c r="I35" s="453" t="str">
        <f t="shared" si="10"/>
        <v/>
      </c>
      <c r="J35" s="463" t="str">
        <f t="shared" si="11"/>
        <v/>
      </c>
      <c r="K35" s="451" t="str">
        <f t="shared" si="12"/>
        <v/>
      </c>
      <c r="L35" s="452" t="str">
        <f t="shared" si="13"/>
        <v/>
      </c>
      <c r="M35" s="455" t="str">
        <f>IFERROR(VLOOKUP($A35,③女入力!$B$10:$AY$33,19),"")</f>
        <v/>
      </c>
      <c r="N35" s="455" t="str">
        <f>IFERROR(VLOOKUP($A35,③女入力!$B$10:$AY$33,21),"")</f>
        <v/>
      </c>
      <c r="O35" s="456" t="str">
        <f>IFERROR(VLOOKUP($A35,③女入力!$B$10:$AY$33,23),"")</f>
        <v/>
      </c>
      <c r="P35" s="457" t="str">
        <f>IFERROR(VLOOKUP($A35,③女入力!$B$10:$AY$33,34),"")</f>
        <v/>
      </c>
      <c r="Q35" s="458" t="str">
        <f>IFERROR(VLOOKUP($A35,③女入力!$B$10:$AY$33,37),"")</f>
        <v/>
      </c>
      <c r="R35" s="459" t="str">
        <f t="shared" si="14"/>
        <v/>
      </c>
      <c r="S35" s="460" t="str">
        <f t="shared" si="15"/>
        <v/>
      </c>
      <c r="T35" s="461" t="str">
        <f t="shared" si="16"/>
        <v/>
      </c>
      <c r="U35" s="461" t="str">
        <f t="shared" si="17"/>
        <v/>
      </c>
      <c r="V35" s="461" t="str">
        <f t="shared" si="18"/>
        <v/>
      </c>
      <c r="W35" s="461" t="str">
        <f t="shared" si="19"/>
        <v/>
      </c>
      <c r="X35" s="462" t="str">
        <f>IFERROR(VLOOKUP($A35,③女入力!$B$10:$AX$33,29),"")</f>
        <v/>
      </c>
    </row>
    <row r="36" spans="1:24" s="10" customFormat="1" ht="30" customHeight="1" thickBot="1">
      <c r="A36" s="93">
        <f>'⑥-1全国女選択'!AD13</f>
        <v>0</v>
      </c>
      <c r="B36" s="45">
        <v>4</v>
      </c>
      <c r="C36" s="302" t="str">
        <f>IFERROR(VLOOKUP($A36,③女入力!$B$10:$AY$33,40),"")</f>
        <v/>
      </c>
      <c r="D36" s="212">
        <f>'⑥-1全国女選択'!AE13</f>
        <v>0</v>
      </c>
      <c r="E36" s="451" t="str">
        <f>IFERROR(VLOOKUP($A36,③女入力!$B$10:$AY$33,3),"")</f>
        <v/>
      </c>
      <c r="F36" s="452" t="str">
        <f>IFERROR(VLOOKUP($A36,③女入力!$B$10:$AY$33,7),"")</f>
        <v/>
      </c>
      <c r="G36" s="451" t="str">
        <f>IFERROR(VLOOKUP($A36,③女入力!$B$10:$AY$33,11),"")</f>
        <v/>
      </c>
      <c r="H36" s="452" t="str">
        <f>IFERROR(VLOOKUP($A36,③女入力!$B$10:$AY$33,15),"")</f>
        <v/>
      </c>
      <c r="I36" s="453" t="str">
        <f t="shared" si="10"/>
        <v/>
      </c>
      <c r="J36" s="463" t="str">
        <f t="shared" si="11"/>
        <v/>
      </c>
      <c r="K36" s="451" t="str">
        <f t="shared" si="12"/>
        <v/>
      </c>
      <c r="L36" s="452" t="str">
        <f t="shared" si="13"/>
        <v/>
      </c>
      <c r="M36" s="455" t="str">
        <f>IFERROR(VLOOKUP($A36,③女入力!$B$10:$AY$33,19),"")</f>
        <v/>
      </c>
      <c r="N36" s="455" t="str">
        <f>IFERROR(VLOOKUP($A36,③女入力!$B$10:$AY$33,21),"")</f>
        <v/>
      </c>
      <c r="O36" s="456" t="str">
        <f>IFERROR(VLOOKUP($A36,③女入力!$B$10:$AY$33,23),"")</f>
        <v/>
      </c>
      <c r="P36" s="457" t="str">
        <f>IFERROR(VLOOKUP($A36,③女入力!$B$10:$AY$33,34),"")</f>
        <v/>
      </c>
      <c r="Q36" s="458" t="str">
        <f>IFERROR(VLOOKUP($A36,③女入力!$B$10:$AY$33,37),"")</f>
        <v/>
      </c>
      <c r="R36" s="459" t="str">
        <f t="shared" si="14"/>
        <v/>
      </c>
      <c r="S36" s="460" t="str">
        <f t="shared" si="15"/>
        <v/>
      </c>
      <c r="T36" s="461" t="str">
        <f t="shared" si="16"/>
        <v/>
      </c>
      <c r="U36" s="461" t="str">
        <f t="shared" si="17"/>
        <v/>
      </c>
      <c r="V36" s="461" t="str">
        <f t="shared" si="18"/>
        <v/>
      </c>
      <c r="W36" s="461" t="str">
        <f t="shared" si="19"/>
        <v/>
      </c>
      <c r="X36" s="462" t="str">
        <f>IFERROR(VLOOKUP($A36,③女入力!$B$10:$AX$33,29),"")</f>
        <v/>
      </c>
    </row>
    <row r="37" spans="1:24" s="10" customFormat="1" ht="30" customHeight="1" thickBot="1">
      <c r="A37" s="93">
        <f>'⑥-1全国女選択'!AD14</f>
        <v>0</v>
      </c>
      <c r="B37" s="46">
        <v>5</v>
      </c>
      <c r="C37" s="302" t="str">
        <f>IFERROR(VLOOKUP($A37,③女入力!$B$10:$AY$33,40),"")</f>
        <v/>
      </c>
      <c r="D37" s="212">
        <f>'⑥-1全国女選択'!AE14</f>
        <v>0</v>
      </c>
      <c r="E37" s="451" t="str">
        <f>IFERROR(VLOOKUP($A37,③女入力!$B$10:$AY$33,3),"")</f>
        <v/>
      </c>
      <c r="F37" s="452" t="str">
        <f>IFERROR(VLOOKUP($A37,③女入力!$B$10:$AY$33,7),"")</f>
        <v/>
      </c>
      <c r="G37" s="451" t="str">
        <f>IFERROR(VLOOKUP($A37,③女入力!$B$10:$AY$33,11),"")</f>
        <v/>
      </c>
      <c r="H37" s="452" t="str">
        <f>IFERROR(VLOOKUP($A37,③女入力!$B$10:$AY$33,15),"")</f>
        <v/>
      </c>
      <c r="I37" s="453" t="str">
        <f t="shared" si="10"/>
        <v/>
      </c>
      <c r="J37" s="463" t="str">
        <f t="shared" si="11"/>
        <v/>
      </c>
      <c r="K37" s="451" t="str">
        <f t="shared" si="12"/>
        <v/>
      </c>
      <c r="L37" s="452" t="str">
        <f t="shared" si="13"/>
        <v/>
      </c>
      <c r="M37" s="455" t="str">
        <f>IFERROR(VLOOKUP($A37,③女入力!$B$10:$AY$33,19),"")</f>
        <v/>
      </c>
      <c r="N37" s="455" t="str">
        <f>IFERROR(VLOOKUP($A37,③女入力!$B$10:$AY$33,21),"")</f>
        <v/>
      </c>
      <c r="O37" s="456" t="str">
        <f>IFERROR(VLOOKUP($A37,③女入力!$B$10:$AY$33,23),"")</f>
        <v/>
      </c>
      <c r="P37" s="457" t="str">
        <f>IFERROR(VLOOKUP($A37,③女入力!$B$10:$AY$33,34),"")</f>
        <v/>
      </c>
      <c r="Q37" s="458" t="str">
        <f>IFERROR(VLOOKUP($A37,③女入力!$B$10:$AY$33,37),"")</f>
        <v/>
      </c>
      <c r="R37" s="459" t="str">
        <f t="shared" si="14"/>
        <v/>
      </c>
      <c r="S37" s="460" t="str">
        <f t="shared" si="15"/>
        <v/>
      </c>
      <c r="T37" s="461" t="str">
        <f t="shared" si="16"/>
        <v/>
      </c>
      <c r="U37" s="461" t="str">
        <f t="shared" si="17"/>
        <v/>
      </c>
      <c r="V37" s="461" t="str">
        <f t="shared" si="18"/>
        <v/>
      </c>
      <c r="W37" s="461" t="str">
        <f t="shared" si="19"/>
        <v/>
      </c>
      <c r="X37" s="462" t="str">
        <f>IFERROR(VLOOKUP($A37,③女入力!$B$10:$AX$33,29),"")</f>
        <v/>
      </c>
    </row>
    <row r="38" spans="1:24" s="10" customFormat="1" ht="30" customHeight="1" thickBot="1">
      <c r="A38" s="93">
        <f>'⑥-1全国女選択'!AD15</f>
        <v>0</v>
      </c>
      <c r="B38" s="45">
        <v>6</v>
      </c>
      <c r="C38" s="302" t="str">
        <f>IFERROR(VLOOKUP($A38,③女入力!$B$10:$AY$33,40),"")</f>
        <v/>
      </c>
      <c r="D38" s="212">
        <f>'⑥-1全国女選択'!AE15</f>
        <v>0</v>
      </c>
      <c r="E38" s="451" t="str">
        <f>IFERROR(VLOOKUP($A38,③女入力!$B$10:$AY$33,3),"")</f>
        <v/>
      </c>
      <c r="F38" s="452" t="str">
        <f>IFERROR(VLOOKUP($A38,③女入力!$B$10:$AY$33,7),"")</f>
        <v/>
      </c>
      <c r="G38" s="451" t="str">
        <f>IFERROR(VLOOKUP($A38,③女入力!$B$10:$AY$33,11),"")</f>
        <v/>
      </c>
      <c r="H38" s="452" t="str">
        <f>IFERROR(VLOOKUP($A38,③女入力!$B$10:$AY$33,15),"")</f>
        <v/>
      </c>
      <c r="I38" s="453" t="str">
        <f t="shared" si="10"/>
        <v/>
      </c>
      <c r="J38" s="463" t="str">
        <f t="shared" si="11"/>
        <v/>
      </c>
      <c r="K38" s="451" t="str">
        <f t="shared" si="12"/>
        <v/>
      </c>
      <c r="L38" s="452" t="str">
        <f t="shared" si="13"/>
        <v/>
      </c>
      <c r="M38" s="455" t="str">
        <f>IFERROR(VLOOKUP($A38,③女入力!$B$10:$AY$33,19),"")</f>
        <v/>
      </c>
      <c r="N38" s="455" t="str">
        <f>IFERROR(VLOOKUP($A38,③女入力!$B$10:$AY$33,21),"")</f>
        <v/>
      </c>
      <c r="O38" s="456" t="str">
        <f>IFERROR(VLOOKUP($A38,③女入力!$B$10:$AY$33,23),"")</f>
        <v/>
      </c>
      <c r="P38" s="457" t="str">
        <f>IFERROR(VLOOKUP($A38,③女入力!$B$10:$AY$33,34),"")</f>
        <v/>
      </c>
      <c r="Q38" s="458" t="str">
        <f>IFERROR(VLOOKUP($A38,③女入力!$B$10:$AY$33,37),"")</f>
        <v/>
      </c>
      <c r="R38" s="459" t="str">
        <f t="shared" si="14"/>
        <v/>
      </c>
      <c r="S38" s="460" t="str">
        <f t="shared" si="15"/>
        <v/>
      </c>
      <c r="T38" s="461" t="str">
        <f t="shared" si="16"/>
        <v/>
      </c>
      <c r="U38" s="461" t="str">
        <f t="shared" si="17"/>
        <v/>
      </c>
      <c r="V38" s="461" t="str">
        <f t="shared" si="18"/>
        <v/>
      </c>
      <c r="W38" s="461" t="str">
        <f t="shared" si="19"/>
        <v/>
      </c>
      <c r="X38" s="462" t="str">
        <f>IFERROR(VLOOKUP($A38,③女入力!$B$10:$AX$33,29),"")</f>
        <v/>
      </c>
    </row>
    <row r="39" spans="1:24" s="10" customFormat="1" ht="30" customHeight="1" thickBot="1">
      <c r="A39" s="93">
        <f>'⑥-1全国女選択'!AD16</f>
        <v>0</v>
      </c>
      <c r="B39" s="46">
        <v>7</v>
      </c>
      <c r="C39" s="302" t="str">
        <f>IFERROR(VLOOKUP($A39,③女入力!$B$10:$AY$33,40),"")</f>
        <v/>
      </c>
      <c r="D39" s="212">
        <f>'⑥-1全国女選択'!AE16</f>
        <v>0</v>
      </c>
      <c r="E39" s="451" t="str">
        <f>IFERROR(VLOOKUP($A39,③女入力!$B$10:$AY$33,3),"")</f>
        <v/>
      </c>
      <c r="F39" s="452" t="str">
        <f>IFERROR(VLOOKUP($A39,③女入力!$B$10:$AY$33,7),"")</f>
        <v/>
      </c>
      <c r="G39" s="451" t="str">
        <f>IFERROR(VLOOKUP($A39,③女入力!$B$10:$AY$33,11),"")</f>
        <v/>
      </c>
      <c r="H39" s="452" t="str">
        <f>IFERROR(VLOOKUP($A39,③女入力!$B$10:$AY$33,15),"")</f>
        <v/>
      </c>
      <c r="I39" s="453" t="str">
        <f t="shared" si="10"/>
        <v/>
      </c>
      <c r="J39" s="463" t="str">
        <f t="shared" si="11"/>
        <v/>
      </c>
      <c r="K39" s="451" t="str">
        <f t="shared" si="12"/>
        <v/>
      </c>
      <c r="L39" s="452" t="str">
        <f t="shared" si="13"/>
        <v/>
      </c>
      <c r="M39" s="455" t="str">
        <f>IFERROR(VLOOKUP($A39,③女入力!$B$10:$AY$33,19),"")</f>
        <v/>
      </c>
      <c r="N39" s="455" t="str">
        <f>IFERROR(VLOOKUP($A39,③女入力!$B$10:$AY$33,21),"")</f>
        <v/>
      </c>
      <c r="O39" s="456" t="str">
        <f>IFERROR(VLOOKUP($A39,③女入力!$B$10:$AY$33,23),"")</f>
        <v/>
      </c>
      <c r="P39" s="457" t="str">
        <f>IFERROR(VLOOKUP($A39,③女入力!$B$10:$AY$33,34),"")</f>
        <v/>
      </c>
      <c r="Q39" s="458" t="str">
        <f>IFERROR(VLOOKUP($A39,③女入力!$B$10:$AY$33,37),"")</f>
        <v/>
      </c>
      <c r="R39" s="459" t="str">
        <f t="shared" si="14"/>
        <v/>
      </c>
      <c r="S39" s="460" t="str">
        <f t="shared" si="15"/>
        <v/>
      </c>
      <c r="T39" s="461" t="str">
        <f t="shared" si="16"/>
        <v/>
      </c>
      <c r="U39" s="461" t="str">
        <f t="shared" si="17"/>
        <v/>
      </c>
      <c r="V39" s="461" t="str">
        <f t="shared" si="18"/>
        <v/>
      </c>
      <c r="W39" s="461" t="str">
        <f t="shared" si="19"/>
        <v/>
      </c>
      <c r="X39" s="462" t="str">
        <f>IFERROR(VLOOKUP($A39,③女入力!$B$10:$AX$33,29),"")</f>
        <v/>
      </c>
    </row>
    <row r="40" spans="1:24" s="10" customFormat="1" ht="30" customHeight="1" thickBot="1">
      <c r="A40" s="93">
        <f>'⑥-1全国女選択'!AD17</f>
        <v>0</v>
      </c>
      <c r="B40" s="45">
        <v>8</v>
      </c>
      <c r="C40" s="302" t="str">
        <f>IFERROR(VLOOKUP($A40,③女入力!$B$10:$AY$33,40),"")</f>
        <v/>
      </c>
      <c r="D40" s="212">
        <f>'⑥-1全国女選択'!AE17</f>
        <v>0</v>
      </c>
      <c r="E40" s="451" t="str">
        <f>IFERROR(VLOOKUP($A40,③女入力!$B$10:$AY$33,3),"")</f>
        <v/>
      </c>
      <c r="F40" s="452" t="str">
        <f>IFERROR(VLOOKUP($A40,③女入力!$B$10:$AY$33,7),"")</f>
        <v/>
      </c>
      <c r="G40" s="451" t="str">
        <f>IFERROR(VLOOKUP($A40,③女入力!$B$10:$AY$33,11),"")</f>
        <v/>
      </c>
      <c r="H40" s="452" t="str">
        <f>IFERROR(VLOOKUP($A40,③女入力!$B$10:$AY$33,15),"")</f>
        <v/>
      </c>
      <c r="I40" s="453" t="str">
        <f t="shared" si="10"/>
        <v/>
      </c>
      <c r="J40" s="463" t="str">
        <f t="shared" si="11"/>
        <v/>
      </c>
      <c r="K40" s="451" t="str">
        <f t="shared" si="12"/>
        <v/>
      </c>
      <c r="L40" s="452" t="str">
        <f t="shared" si="13"/>
        <v/>
      </c>
      <c r="M40" s="455" t="str">
        <f>IFERROR(VLOOKUP($A40,③女入力!$B$10:$AY$33,19),"")</f>
        <v/>
      </c>
      <c r="N40" s="455" t="str">
        <f>IFERROR(VLOOKUP($A40,③女入力!$B$10:$AY$33,21),"")</f>
        <v/>
      </c>
      <c r="O40" s="456" t="str">
        <f>IFERROR(VLOOKUP($A40,③女入力!$B$10:$AY$33,23),"")</f>
        <v/>
      </c>
      <c r="P40" s="457" t="str">
        <f>IFERROR(VLOOKUP($A40,③女入力!$B$10:$AY$33,34),"")</f>
        <v/>
      </c>
      <c r="Q40" s="458" t="str">
        <f>IFERROR(VLOOKUP($A40,③女入力!$B$10:$AY$33,37),"")</f>
        <v/>
      </c>
      <c r="R40" s="459" t="str">
        <f t="shared" si="14"/>
        <v/>
      </c>
      <c r="S40" s="460" t="str">
        <f t="shared" si="15"/>
        <v/>
      </c>
      <c r="T40" s="461" t="str">
        <f t="shared" si="16"/>
        <v/>
      </c>
      <c r="U40" s="461" t="str">
        <f t="shared" si="17"/>
        <v/>
      </c>
      <c r="V40" s="461" t="str">
        <f t="shared" si="18"/>
        <v/>
      </c>
      <c r="W40" s="461" t="str">
        <f t="shared" si="19"/>
        <v/>
      </c>
      <c r="X40" s="462" t="str">
        <f>IFERROR(VLOOKUP($A40,③女入力!$B$10:$AX$33,29),"")</f>
        <v/>
      </c>
    </row>
    <row r="41" spans="1:24" s="10" customFormat="1" ht="30" hidden="1" customHeight="1" thickBot="1">
      <c r="A41" s="93">
        <f>'⑥-1全国女選択'!AD18</f>
        <v>0</v>
      </c>
      <c r="B41" s="46">
        <v>9</v>
      </c>
      <c r="C41" s="302" t="str">
        <f>IFERROR(VLOOKUP($A41,③女入力!$B$10:$AY$33,40),"")</f>
        <v/>
      </c>
      <c r="D41" s="212">
        <f>'⑥-1全国女選択'!AE18</f>
        <v>0</v>
      </c>
      <c r="E41" s="94" t="str">
        <f>IFERROR(VLOOKUP($A41,③女入力!$B$10:$AY$33,3),"")</f>
        <v/>
      </c>
      <c r="F41" s="95" t="str">
        <f>IFERROR(VLOOKUP($A41,③女入力!$B$10:$AY$33,7),"")</f>
        <v/>
      </c>
      <c r="G41" s="94" t="str">
        <f>IFERROR(VLOOKUP($A41,③女入力!$B$10:$AY$33,11),"")</f>
        <v/>
      </c>
      <c r="H41" s="95" t="str">
        <f>IFERROR(VLOOKUP($A41,③女入力!$B$10:$AY$33,15),"")</f>
        <v/>
      </c>
      <c r="I41" s="141" t="str">
        <f t="shared" si="10"/>
        <v/>
      </c>
      <c r="J41" s="142" t="str">
        <f t="shared" si="11"/>
        <v/>
      </c>
      <c r="K41" s="94" t="str">
        <f t="shared" si="12"/>
        <v/>
      </c>
      <c r="L41" s="95" t="str">
        <f t="shared" si="13"/>
        <v/>
      </c>
      <c r="M41" s="96" t="str">
        <f>IFERROR(VLOOKUP($A41,③女入力!$B$10:$AY$33,19),"")</f>
        <v/>
      </c>
      <c r="N41" s="96" t="str">
        <f>IFERROR(VLOOKUP($A41,③女入力!$B$10:$AY$33,21),"")</f>
        <v/>
      </c>
      <c r="O41" s="97" t="str">
        <f>IFERROR(VLOOKUP($A41,③女入力!$B$10:$AY$33,23),"")</f>
        <v/>
      </c>
      <c r="P41" s="98" t="str">
        <f>IFERROR(VLOOKUP($A41,③女入力!$B$10:$AY$33,34),"")</f>
        <v/>
      </c>
      <c r="Q41" s="99" t="str">
        <f>IFERROR(VLOOKUP($A41,③女入力!$B$10:$AY$33,37),"")</f>
        <v/>
      </c>
      <c r="R41" s="100" t="str">
        <f t="shared" si="14"/>
        <v/>
      </c>
      <c r="S41" s="101" t="str">
        <f t="shared" si="15"/>
        <v/>
      </c>
      <c r="T41" s="278" t="str">
        <f t="shared" si="16"/>
        <v/>
      </c>
      <c r="U41" s="278" t="str">
        <f t="shared" si="17"/>
        <v/>
      </c>
      <c r="V41" s="278" t="str">
        <f t="shared" si="18"/>
        <v/>
      </c>
      <c r="W41" s="278" t="str">
        <f t="shared" si="19"/>
        <v/>
      </c>
      <c r="X41" s="279" t="str">
        <f>IFERROR(VLOOKUP($A41,③女入力!$B$10:$AX$33,29),"")</f>
        <v/>
      </c>
    </row>
    <row r="42" spans="1:24" ht="30" hidden="1" customHeight="1" thickBot="1">
      <c r="A42" s="93">
        <f>'⑥-1全国女選択'!AD19</f>
        <v>0</v>
      </c>
      <c r="B42" s="45">
        <v>10</v>
      </c>
      <c r="C42" s="302" t="str">
        <f>IFERROR(VLOOKUP($A42,③女入力!$B$10:$AY$33,40),"")</f>
        <v/>
      </c>
      <c r="D42" s="212">
        <f>'⑥-1全国女選択'!AE19</f>
        <v>0</v>
      </c>
      <c r="E42" s="94" t="str">
        <f>IFERROR(VLOOKUP($A42,③女入力!$B$10:$AY$33,3),"")</f>
        <v/>
      </c>
      <c r="F42" s="95" t="str">
        <f>IFERROR(VLOOKUP($A42,③女入力!$B$10:$AY$33,7),"")</f>
        <v/>
      </c>
      <c r="G42" s="94" t="str">
        <f>IFERROR(VLOOKUP($A42,③女入力!$B$10:$AY$33,11),"")</f>
        <v/>
      </c>
      <c r="H42" s="95" t="str">
        <f>IFERROR(VLOOKUP($A42,③女入力!$B$10:$AY$33,15),"")</f>
        <v/>
      </c>
      <c r="I42" s="141" t="str">
        <f t="shared" si="10"/>
        <v/>
      </c>
      <c r="J42" s="142" t="str">
        <f t="shared" si="11"/>
        <v/>
      </c>
      <c r="K42" s="94" t="str">
        <f t="shared" si="12"/>
        <v/>
      </c>
      <c r="L42" s="95" t="str">
        <f t="shared" si="13"/>
        <v/>
      </c>
      <c r="M42" s="96" t="str">
        <f>IFERROR(VLOOKUP($A42,③女入力!$B$10:$AY$33,19),"")</f>
        <v/>
      </c>
      <c r="N42" s="96" t="str">
        <f>IFERROR(VLOOKUP($A42,③女入力!$B$10:$AY$33,21),"")</f>
        <v/>
      </c>
      <c r="O42" s="97" t="str">
        <f>IFERROR(VLOOKUP($A42,③女入力!$B$10:$AY$33,23),"")</f>
        <v/>
      </c>
      <c r="P42" s="98" t="str">
        <f>IFERROR(VLOOKUP($A42,③女入力!$B$10:$AY$33,34),"")</f>
        <v/>
      </c>
      <c r="Q42" s="99" t="str">
        <f>IFERROR(VLOOKUP($A42,③女入力!$B$10:$AY$33,37),"")</f>
        <v/>
      </c>
      <c r="R42" s="100" t="str">
        <f t="shared" si="14"/>
        <v/>
      </c>
      <c r="S42" s="101" t="str">
        <f t="shared" si="15"/>
        <v/>
      </c>
      <c r="T42" s="278" t="str">
        <f t="shared" si="16"/>
        <v/>
      </c>
      <c r="U42" s="278" t="str">
        <f t="shared" si="17"/>
        <v/>
      </c>
      <c r="V42" s="278" t="str">
        <f t="shared" si="18"/>
        <v/>
      </c>
      <c r="W42" s="278" t="str">
        <f t="shared" si="19"/>
        <v/>
      </c>
      <c r="X42" s="279" t="str">
        <f>IFERROR(VLOOKUP($A42,③女入力!$B$10:$AX$33,29),"")</f>
        <v/>
      </c>
    </row>
    <row r="43" spans="1:24" ht="30" hidden="1" customHeight="1" thickBot="1">
      <c r="A43" s="93">
        <f>'⑥-1全国女選択'!AD20</f>
        <v>0</v>
      </c>
      <c r="B43" s="46">
        <v>11</v>
      </c>
      <c r="C43" s="302" t="str">
        <f>IFERROR(VLOOKUP($A43,③女入力!$B$10:$AY$33,40),"")</f>
        <v/>
      </c>
      <c r="D43" s="212">
        <f>'⑥-1全国女選択'!AE20</f>
        <v>0</v>
      </c>
      <c r="E43" s="94" t="str">
        <f>IFERROR(VLOOKUP($A43,③女入力!$B$10:$AY$33,3),"")</f>
        <v/>
      </c>
      <c r="F43" s="95" t="str">
        <f>IFERROR(VLOOKUP($A43,③女入力!$B$10:$AY$33,7),"")</f>
        <v/>
      </c>
      <c r="G43" s="94" t="str">
        <f>IFERROR(VLOOKUP($A43,③女入力!$B$10:$AY$33,11),"")</f>
        <v/>
      </c>
      <c r="H43" s="95" t="str">
        <f>IFERROR(VLOOKUP($A43,③女入力!$B$10:$AY$33,15),"")</f>
        <v/>
      </c>
      <c r="I43" s="141" t="str">
        <f t="shared" si="10"/>
        <v/>
      </c>
      <c r="J43" s="142" t="str">
        <f t="shared" si="11"/>
        <v/>
      </c>
      <c r="K43" s="94" t="str">
        <f t="shared" si="12"/>
        <v/>
      </c>
      <c r="L43" s="95" t="str">
        <f t="shared" si="13"/>
        <v/>
      </c>
      <c r="M43" s="96" t="str">
        <f>IFERROR(VLOOKUP($A43,③女入力!$B$10:$AY$33,19),"")</f>
        <v/>
      </c>
      <c r="N43" s="96" t="str">
        <f>IFERROR(VLOOKUP($A43,③女入力!$B$10:$AY$33,21),"")</f>
        <v/>
      </c>
      <c r="O43" s="97" t="str">
        <f>IFERROR(VLOOKUP($A43,③女入力!$B$10:$AY$33,23),"")</f>
        <v/>
      </c>
      <c r="P43" s="98" t="str">
        <f>IFERROR(VLOOKUP($A43,③女入力!$B$10:$AY$33,34),"")</f>
        <v/>
      </c>
      <c r="Q43" s="99" t="str">
        <f>IFERROR(VLOOKUP($A43,③女入力!$B$10:$AY$33,37),"")</f>
        <v/>
      </c>
      <c r="R43" s="100" t="str">
        <f t="shared" si="14"/>
        <v/>
      </c>
      <c r="S43" s="101" t="str">
        <f t="shared" si="15"/>
        <v/>
      </c>
      <c r="T43" s="278" t="str">
        <f t="shared" si="16"/>
        <v/>
      </c>
      <c r="U43" s="278" t="str">
        <f t="shared" si="17"/>
        <v/>
      </c>
      <c r="V43" s="278" t="str">
        <f t="shared" si="18"/>
        <v/>
      </c>
      <c r="W43" s="278" t="str">
        <f t="shared" si="19"/>
        <v/>
      </c>
      <c r="X43" s="279" t="str">
        <f>IFERROR(VLOOKUP($A43,③女入力!$B$10:$AX$33,29),"")</f>
        <v/>
      </c>
    </row>
    <row r="44" spans="1:24" ht="30" hidden="1" customHeight="1" thickBot="1">
      <c r="A44" s="93">
        <f>'⑥-1全国女選択'!AD21</f>
        <v>0</v>
      </c>
      <c r="B44" s="45">
        <v>12</v>
      </c>
      <c r="C44" s="302" t="str">
        <f>IFERROR(VLOOKUP($A44,③女入力!$B$10:$AY$33,40),"")</f>
        <v/>
      </c>
      <c r="D44" s="212">
        <f>'⑥-1全国女選択'!AE21</f>
        <v>0</v>
      </c>
      <c r="E44" s="94" t="str">
        <f>IFERROR(VLOOKUP($A44,③女入力!$B$10:$AY$33,3),"")</f>
        <v/>
      </c>
      <c r="F44" s="95" t="str">
        <f>IFERROR(VLOOKUP($A44,③女入力!$B$10:$AY$33,7),"")</f>
        <v/>
      </c>
      <c r="G44" s="94" t="str">
        <f>IFERROR(VLOOKUP($A44,③女入力!$B$10:$AY$33,11),"")</f>
        <v/>
      </c>
      <c r="H44" s="95" t="str">
        <f>IFERROR(VLOOKUP($A44,③女入力!$B$10:$AY$33,15),"")</f>
        <v/>
      </c>
      <c r="I44" s="141" t="str">
        <f t="shared" si="10"/>
        <v/>
      </c>
      <c r="J44" s="142" t="str">
        <f t="shared" si="11"/>
        <v/>
      </c>
      <c r="K44" s="94" t="str">
        <f t="shared" si="12"/>
        <v/>
      </c>
      <c r="L44" s="95" t="str">
        <f t="shared" si="13"/>
        <v/>
      </c>
      <c r="M44" s="96" t="str">
        <f>IFERROR(VLOOKUP($A44,③女入力!$B$10:$AY$33,19),"")</f>
        <v/>
      </c>
      <c r="N44" s="96" t="str">
        <f>IFERROR(VLOOKUP($A44,③女入力!$B$10:$AY$33,21),"")</f>
        <v/>
      </c>
      <c r="O44" s="97" t="str">
        <f>IFERROR(VLOOKUP($A44,③女入力!$B$10:$AY$33,23),"")</f>
        <v/>
      </c>
      <c r="P44" s="98" t="str">
        <f>IFERROR(VLOOKUP($A44,③女入力!$B$10:$AY$33,34),"")</f>
        <v/>
      </c>
      <c r="Q44" s="99" t="str">
        <f>IFERROR(VLOOKUP($A44,③女入力!$B$10:$AY$33,37),"")</f>
        <v/>
      </c>
      <c r="R44" s="100" t="str">
        <f t="shared" si="14"/>
        <v/>
      </c>
      <c r="S44" s="101" t="str">
        <f t="shared" si="15"/>
        <v/>
      </c>
      <c r="T44" s="278" t="str">
        <f t="shared" si="16"/>
        <v/>
      </c>
      <c r="U44" s="278" t="str">
        <f t="shared" si="17"/>
        <v/>
      </c>
      <c r="V44" s="278" t="str">
        <f t="shared" si="18"/>
        <v/>
      </c>
      <c r="W44" s="278" t="str">
        <f t="shared" si="19"/>
        <v/>
      </c>
      <c r="X44" s="279" t="str">
        <f>IFERROR(VLOOKUP($A44,③女入力!$B$10:$AX$33,29),"")</f>
        <v/>
      </c>
    </row>
    <row r="45" spans="1:24" ht="30" hidden="1" customHeight="1" thickBot="1">
      <c r="A45" s="93">
        <f>'⑥-1全国女選択'!AD22</f>
        <v>0</v>
      </c>
      <c r="B45" s="46">
        <v>13</v>
      </c>
      <c r="C45" s="302" t="str">
        <f>IFERROR(VLOOKUP($A45,③女入力!$B$10:$AY$33,40),"")</f>
        <v/>
      </c>
      <c r="D45" s="212">
        <f>'⑥-1全国女選択'!AE22</f>
        <v>0</v>
      </c>
      <c r="E45" s="94" t="str">
        <f>IFERROR(VLOOKUP($A45,③女入力!$B$10:$AY$33,3),"")</f>
        <v/>
      </c>
      <c r="F45" s="95" t="str">
        <f>IFERROR(VLOOKUP($A45,③女入力!$B$10:$AY$33,7),"")</f>
        <v/>
      </c>
      <c r="G45" s="94" t="str">
        <f>IFERROR(VLOOKUP($A45,③女入力!$B$10:$AY$33,11),"")</f>
        <v/>
      </c>
      <c r="H45" s="95" t="str">
        <f>IFERROR(VLOOKUP($A45,③女入力!$B$10:$AY$33,15),"")</f>
        <v/>
      </c>
      <c r="I45" s="141" t="str">
        <f t="shared" si="10"/>
        <v/>
      </c>
      <c r="J45" s="142" t="str">
        <f t="shared" si="11"/>
        <v/>
      </c>
      <c r="K45" s="94" t="str">
        <f t="shared" si="12"/>
        <v/>
      </c>
      <c r="L45" s="95" t="str">
        <f t="shared" si="13"/>
        <v/>
      </c>
      <c r="M45" s="96" t="str">
        <f>IFERROR(VLOOKUP($A45,③女入力!$B$10:$AY$33,19),"")</f>
        <v/>
      </c>
      <c r="N45" s="96" t="str">
        <f>IFERROR(VLOOKUP($A45,③女入力!$B$10:$AY$33,21),"")</f>
        <v/>
      </c>
      <c r="O45" s="97" t="str">
        <f>IFERROR(VLOOKUP($A45,③女入力!$B$10:$AY$33,23),"")</f>
        <v/>
      </c>
      <c r="P45" s="98" t="str">
        <f>IFERROR(VLOOKUP($A45,③女入力!$B$10:$AY$33,34),"")</f>
        <v/>
      </c>
      <c r="Q45" s="99" t="str">
        <f>IFERROR(VLOOKUP($A45,③女入力!$B$10:$AY$33,37),"")</f>
        <v/>
      </c>
      <c r="R45" s="100" t="str">
        <f t="shared" si="14"/>
        <v/>
      </c>
      <c r="S45" s="101" t="str">
        <f t="shared" si="15"/>
        <v/>
      </c>
      <c r="T45" s="278" t="str">
        <f t="shared" si="16"/>
        <v/>
      </c>
      <c r="U45" s="278" t="str">
        <f t="shared" si="17"/>
        <v/>
      </c>
      <c r="V45" s="278" t="str">
        <f t="shared" si="18"/>
        <v/>
      </c>
      <c r="W45" s="278" t="str">
        <f t="shared" si="19"/>
        <v/>
      </c>
      <c r="X45" s="279" t="str">
        <f>IFERROR(VLOOKUP($A45,③女入力!$B$10:$AX$33,29),"")</f>
        <v/>
      </c>
    </row>
    <row r="46" spans="1:24" ht="30" hidden="1" customHeight="1" thickBot="1">
      <c r="A46" s="93">
        <f>'⑥-1全国女選択'!AD23</f>
        <v>0</v>
      </c>
      <c r="B46" s="45">
        <v>14</v>
      </c>
      <c r="C46" s="302" t="str">
        <f>IFERROR(VLOOKUP($A46,③女入力!$B$10:$AY$33,40),"")</f>
        <v/>
      </c>
      <c r="D46" s="212">
        <f>'⑥-1全国女選択'!AE23</f>
        <v>0</v>
      </c>
      <c r="E46" s="94" t="str">
        <f>IFERROR(VLOOKUP($A46,③女入力!$B$10:$AY$33,3),"")</f>
        <v/>
      </c>
      <c r="F46" s="95" t="str">
        <f>IFERROR(VLOOKUP($A46,③女入力!$B$10:$AY$33,7),"")</f>
        <v/>
      </c>
      <c r="G46" s="94" t="str">
        <f>IFERROR(VLOOKUP($A46,③女入力!$B$10:$AY$33,11),"")</f>
        <v/>
      </c>
      <c r="H46" s="95" t="str">
        <f>IFERROR(VLOOKUP($A46,③女入力!$B$10:$AY$33,15),"")</f>
        <v/>
      </c>
      <c r="I46" s="141" t="str">
        <f t="shared" si="10"/>
        <v/>
      </c>
      <c r="J46" s="142" t="str">
        <f t="shared" si="11"/>
        <v/>
      </c>
      <c r="K46" s="94" t="str">
        <f t="shared" si="12"/>
        <v/>
      </c>
      <c r="L46" s="95" t="str">
        <f t="shared" si="13"/>
        <v/>
      </c>
      <c r="M46" s="96" t="str">
        <f>IFERROR(VLOOKUP($A46,③女入力!$B$10:$AY$33,19),"")</f>
        <v/>
      </c>
      <c r="N46" s="96" t="str">
        <f>IFERROR(VLOOKUP($A46,③女入力!$B$10:$AY$33,21),"")</f>
        <v/>
      </c>
      <c r="O46" s="97" t="str">
        <f>IFERROR(VLOOKUP($A46,③女入力!$B$10:$AY$33,23),"")</f>
        <v/>
      </c>
      <c r="P46" s="98" t="str">
        <f>IFERROR(VLOOKUP($A46,③女入力!$B$10:$AY$33,34),"")</f>
        <v/>
      </c>
      <c r="Q46" s="99" t="str">
        <f>IFERROR(VLOOKUP($A46,③女入力!$B$10:$AY$33,37),"")</f>
        <v/>
      </c>
      <c r="R46" s="100" t="str">
        <f t="shared" si="14"/>
        <v/>
      </c>
      <c r="S46" s="101" t="str">
        <f t="shared" si="15"/>
        <v/>
      </c>
      <c r="T46" s="278" t="str">
        <f t="shared" si="16"/>
        <v/>
      </c>
      <c r="U46" s="278" t="str">
        <f t="shared" si="17"/>
        <v/>
      </c>
      <c r="V46" s="278" t="str">
        <f t="shared" si="18"/>
        <v/>
      </c>
      <c r="W46" s="278" t="str">
        <f t="shared" si="19"/>
        <v/>
      </c>
      <c r="X46" s="279" t="str">
        <f>IFERROR(VLOOKUP($A46,③女入力!$B$10:$AX$33,29),"")</f>
        <v/>
      </c>
    </row>
    <row r="47" spans="1:24" ht="30" hidden="1" customHeight="1" thickBot="1">
      <c r="A47" s="93">
        <f>'⑥-1全国女選択'!AD24</f>
        <v>0</v>
      </c>
      <c r="B47" s="46">
        <v>15</v>
      </c>
      <c r="C47" s="302" t="str">
        <f>IFERROR(VLOOKUP($A47,③女入力!$B$10:$AY$33,40),"")</f>
        <v/>
      </c>
      <c r="D47" s="212">
        <f>'⑥-1全国女選択'!AE24</f>
        <v>0</v>
      </c>
      <c r="E47" s="94" t="str">
        <f>IFERROR(VLOOKUP($A47,③女入力!$B$10:$AY$33,3),"")</f>
        <v/>
      </c>
      <c r="F47" s="95" t="str">
        <f>IFERROR(VLOOKUP($A47,③女入力!$B$10:$AY$33,7),"")</f>
        <v/>
      </c>
      <c r="G47" s="94" t="str">
        <f>IFERROR(VLOOKUP($A47,③女入力!$B$10:$AY$33,11),"")</f>
        <v/>
      </c>
      <c r="H47" s="95" t="str">
        <f>IFERROR(VLOOKUP($A47,③女入力!$B$10:$AY$33,15),"")</f>
        <v/>
      </c>
      <c r="I47" s="141" t="str">
        <f t="shared" si="10"/>
        <v/>
      </c>
      <c r="J47" s="142" t="str">
        <f t="shared" si="11"/>
        <v/>
      </c>
      <c r="K47" s="94" t="str">
        <f t="shared" si="12"/>
        <v/>
      </c>
      <c r="L47" s="95" t="str">
        <f t="shared" si="13"/>
        <v/>
      </c>
      <c r="M47" s="96" t="str">
        <f>IFERROR(VLOOKUP($A47,③女入力!$B$10:$AY$33,19),"")</f>
        <v/>
      </c>
      <c r="N47" s="96" t="str">
        <f>IFERROR(VLOOKUP($A47,③女入力!$B$10:$AY$33,21),"")</f>
        <v/>
      </c>
      <c r="O47" s="97" t="str">
        <f>IFERROR(VLOOKUP($A47,③女入力!$B$10:$AY$33,23),"")</f>
        <v/>
      </c>
      <c r="P47" s="98" t="str">
        <f>IFERROR(VLOOKUP($A47,③女入力!$B$10:$AY$33,34),"")</f>
        <v/>
      </c>
      <c r="Q47" s="99" t="str">
        <f>IFERROR(VLOOKUP($A47,③女入力!$B$10:$AY$33,37),"")</f>
        <v/>
      </c>
      <c r="R47" s="100" t="str">
        <f t="shared" si="14"/>
        <v/>
      </c>
      <c r="S47" s="101" t="str">
        <f t="shared" si="15"/>
        <v/>
      </c>
      <c r="T47" s="278" t="str">
        <f t="shared" si="16"/>
        <v/>
      </c>
      <c r="U47" s="278" t="str">
        <f t="shared" si="17"/>
        <v/>
      </c>
      <c r="V47" s="278" t="str">
        <f t="shared" si="18"/>
        <v/>
      </c>
      <c r="W47" s="278" t="str">
        <f t="shared" si="19"/>
        <v/>
      </c>
      <c r="X47" s="279" t="str">
        <f>IFERROR(VLOOKUP($A47,③女入力!$B$10:$AX$33,29),"")</f>
        <v/>
      </c>
    </row>
    <row r="48" spans="1:24" ht="30" hidden="1" customHeight="1" thickBot="1">
      <c r="A48" s="93">
        <f>'⑥-1全国女選択'!AD25</f>
        <v>0</v>
      </c>
      <c r="B48" s="45">
        <v>16</v>
      </c>
      <c r="C48" s="302" t="str">
        <f>IFERROR(VLOOKUP($A48,③女入力!$B$10:$AY$33,40),"")</f>
        <v/>
      </c>
      <c r="D48" s="212">
        <f>'⑥-1全国女選択'!AE25</f>
        <v>0</v>
      </c>
      <c r="E48" s="94" t="str">
        <f>IFERROR(VLOOKUP($A48,③女入力!$B$10:$AY$33,3),"")</f>
        <v/>
      </c>
      <c r="F48" s="95" t="str">
        <f>IFERROR(VLOOKUP($A48,③女入力!$B$10:$AY$33,7),"")</f>
        <v/>
      </c>
      <c r="G48" s="94" t="str">
        <f>IFERROR(VLOOKUP($A48,③女入力!$B$10:$AY$33,11),"")</f>
        <v/>
      </c>
      <c r="H48" s="95" t="str">
        <f>IFERROR(VLOOKUP($A48,③女入力!$B$10:$AY$33,15),"")</f>
        <v/>
      </c>
      <c r="I48" s="141" t="str">
        <f t="shared" si="10"/>
        <v/>
      </c>
      <c r="J48" s="142" t="str">
        <f t="shared" si="11"/>
        <v/>
      </c>
      <c r="K48" s="94" t="str">
        <f t="shared" si="12"/>
        <v/>
      </c>
      <c r="L48" s="95" t="str">
        <f t="shared" si="13"/>
        <v/>
      </c>
      <c r="M48" s="96" t="str">
        <f>IFERROR(VLOOKUP($A48,③女入力!$B$10:$AY$33,19),"")</f>
        <v/>
      </c>
      <c r="N48" s="96" t="str">
        <f>IFERROR(VLOOKUP($A48,③女入力!$B$10:$AY$33,21),"")</f>
        <v/>
      </c>
      <c r="O48" s="97" t="str">
        <f>IFERROR(VLOOKUP($A48,③女入力!$B$10:$AY$33,23),"")</f>
        <v/>
      </c>
      <c r="P48" s="98" t="str">
        <f>IFERROR(VLOOKUP($A48,③女入力!$B$10:$AY$33,34),"")</f>
        <v/>
      </c>
      <c r="Q48" s="99" t="str">
        <f>IFERROR(VLOOKUP($A48,③女入力!$B$10:$AY$33,37),"")</f>
        <v/>
      </c>
      <c r="R48" s="100" t="str">
        <f t="shared" si="14"/>
        <v/>
      </c>
      <c r="S48" s="101" t="str">
        <f t="shared" si="15"/>
        <v/>
      </c>
      <c r="T48" s="278" t="str">
        <f t="shared" si="16"/>
        <v/>
      </c>
      <c r="U48" s="278" t="str">
        <f t="shared" si="17"/>
        <v/>
      </c>
      <c r="V48" s="278" t="str">
        <f t="shared" si="18"/>
        <v/>
      </c>
      <c r="W48" s="278" t="str">
        <f t="shared" si="19"/>
        <v/>
      </c>
      <c r="X48" s="279" t="str">
        <f>IFERROR(VLOOKUP($A48,③女入力!$B$10:$AX$33,29),"")</f>
        <v/>
      </c>
    </row>
  </sheetData>
  <mergeCells count="33">
    <mergeCell ref="AF2:AG2"/>
    <mergeCell ref="AH2:AI2"/>
    <mergeCell ref="AF30:AG30"/>
    <mergeCell ref="AH30:AI30"/>
    <mergeCell ref="T2:U2"/>
    <mergeCell ref="V2:W2"/>
    <mergeCell ref="T30:U30"/>
    <mergeCell ref="V30:W30"/>
    <mergeCell ref="S2:S3"/>
    <mergeCell ref="P2:P3"/>
    <mergeCell ref="Q2:Q3"/>
    <mergeCell ref="R2:R3"/>
    <mergeCell ref="P30:P31"/>
    <mergeCell ref="Q30:Q31"/>
    <mergeCell ref="R30:R31"/>
    <mergeCell ref="S30:S31"/>
    <mergeCell ref="B30:B31"/>
    <mergeCell ref="D30:D31"/>
    <mergeCell ref="E30:F30"/>
    <mergeCell ref="G30:H30"/>
    <mergeCell ref="I30:L30"/>
    <mergeCell ref="M30:M31"/>
    <mergeCell ref="N30:N31"/>
    <mergeCell ref="O30:O31"/>
    <mergeCell ref="M2:M3"/>
    <mergeCell ref="N2:N3"/>
    <mergeCell ref="O2:O3"/>
    <mergeCell ref="I2:L2"/>
    <mergeCell ref="C1:E1"/>
    <mergeCell ref="B2:B3"/>
    <mergeCell ref="D2:D3"/>
    <mergeCell ref="E2:F2"/>
    <mergeCell ref="G2:H2"/>
  </mergeCells>
  <phoneticPr fontId="2"/>
  <conditionalFormatting sqref="D5">
    <cfRule type="duplicateValues" dxfId="8" priority="5"/>
  </conditionalFormatting>
  <conditionalFormatting sqref="D6:D28">
    <cfRule type="duplicateValues" dxfId="7" priority="4"/>
  </conditionalFormatting>
  <conditionalFormatting sqref="D33:D48">
    <cfRule type="duplicateValues" dxfId="6" priority="3"/>
  </conditionalFormatting>
  <conditionalFormatting sqref="E5:X12">
    <cfRule type="expression" dxfId="5" priority="2">
      <formula>E5&lt;&gt;""</formula>
    </cfRule>
  </conditionalFormatting>
  <conditionalFormatting sqref="E33:X40">
    <cfRule type="expression" dxfId="4" priority="1">
      <formula>E33&lt;&gt;""</formula>
    </cfRule>
  </conditionalFormatting>
  <hyperlinks>
    <hyperlink ref="C1" location="Top!A1" display="Topへ戻る" xr:uid="{00000000-0004-0000-1500-000000000000}"/>
  </hyperlinks>
  <pageMargins left="0.59055118110236227" right="0.39370078740157483" top="0.59055118110236227" bottom="0.59055118110236227" header="0" footer="0"/>
  <pageSetup paperSize="9" scale="41" orientation="landscape" horizontalDpi="300" verticalDpi="300" r:id="rId1"/>
  <headerFooter alignWithMargins="0"/>
  <ignoredErrors>
    <ignoredError sqref="T4 T32 V4 X4 V32 X32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C99"/>
  </sheetPr>
  <dimension ref="A1:AK48"/>
  <sheetViews>
    <sheetView showGridLines="0" showZeros="0" view="pageBreakPreview" topLeftCell="B1" zoomScale="50" zoomScaleNormal="50" zoomScaleSheetLayoutView="50" workbookViewId="0">
      <selection activeCell="C1" sqref="C1:E1"/>
    </sheetView>
  </sheetViews>
  <sheetFormatPr defaultColWidth="9" defaultRowHeight="13.5"/>
  <cols>
    <col min="1" max="1" width="9" style="7" hidden="1" customWidth="1"/>
    <col min="2" max="2" width="9" style="7"/>
    <col min="3" max="4" width="10.75" style="5" customWidth="1"/>
    <col min="5" max="8" width="13.5" style="7" customWidth="1"/>
    <col min="9" max="9" width="39.75" style="5" customWidth="1"/>
    <col min="10" max="10" width="45" style="5" customWidth="1"/>
    <col min="11" max="12" width="20.75" style="5" customWidth="1"/>
    <col min="13" max="14" width="5.5" style="5" customWidth="1"/>
    <col min="15" max="15" width="20.5" style="6" customWidth="1"/>
    <col min="16" max="17" width="10.75" style="5" customWidth="1"/>
    <col min="18" max="19" width="20.75" style="7" customWidth="1"/>
    <col min="20" max="20" width="23" style="7" customWidth="1"/>
    <col min="21" max="23" width="10.75" style="7" customWidth="1"/>
    <col min="24" max="29" width="10.75" style="7" hidden="1" customWidth="1"/>
    <col min="30" max="16384" width="9" style="7"/>
  </cols>
  <sheetData>
    <row r="1" spans="1:37" s="11" customFormat="1" ht="71.25" customHeight="1" thickBot="1">
      <c r="B1" s="1"/>
      <c r="C1" s="1074" t="s">
        <v>103</v>
      </c>
      <c r="D1" s="1074"/>
      <c r="E1" s="1074"/>
      <c r="F1" s="16"/>
      <c r="G1" s="16"/>
      <c r="H1" s="16"/>
      <c r="I1" s="16"/>
      <c r="R1" s="15"/>
      <c r="S1" s="15"/>
      <c r="T1" s="15"/>
      <c r="U1" s="15"/>
      <c r="V1" s="15"/>
      <c r="W1" s="15"/>
      <c r="X1" s="17"/>
      <c r="Y1" s="17"/>
      <c r="AC1" s="15"/>
      <c r="AG1" s="15"/>
      <c r="AH1" s="15"/>
      <c r="AI1" s="15"/>
      <c r="AJ1" s="17"/>
      <c r="AK1" s="17"/>
    </row>
    <row r="2" spans="1:37" s="8" customFormat="1" ht="30" customHeight="1">
      <c r="B2" s="1075" t="s">
        <v>50</v>
      </c>
      <c r="C2" s="329" t="s">
        <v>51</v>
      </c>
      <c r="D2" s="1077" t="s">
        <v>201</v>
      </c>
      <c r="E2" s="1079" t="s">
        <v>52</v>
      </c>
      <c r="F2" s="1079"/>
      <c r="G2" s="1079" t="s">
        <v>37</v>
      </c>
      <c r="H2" s="1079"/>
      <c r="I2" s="1071" t="s">
        <v>22</v>
      </c>
      <c r="J2" s="1072"/>
      <c r="K2" s="1072"/>
      <c r="L2" s="1073"/>
      <c r="M2" s="1079" t="s">
        <v>32</v>
      </c>
      <c r="N2" s="1079" t="s">
        <v>33</v>
      </c>
      <c r="O2" s="1085" t="s">
        <v>34</v>
      </c>
      <c r="P2" s="1079" t="s">
        <v>35</v>
      </c>
      <c r="Q2" s="1079" t="s">
        <v>36</v>
      </c>
      <c r="R2" s="1079" t="s">
        <v>23</v>
      </c>
      <c r="S2" s="1079" t="s">
        <v>372</v>
      </c>
      <c r="T2" s="1097" t="s">
        <v>373</v>
      </c>
    </row>
    <row r="3" spans="1:37" s="9" customFormat="1" ht="30" customHeight="1" thickBot="1">
      <c r="B3" s="1076"/>
      <c r="C3" s="133" t="s">
        <v>53</v>
      </c>
      <c r="D3" s="1078"/>
      <c r="E3" s="28" t="s">
        <v>31</v>
      </c>
      <c r="F3" s="134" t="s">
        <v>11</v>
      </c>
      <c r="G3" s="28" t="s">
        <v>68</v>
      </c>
      <c r="H3" s="134" t="s">
        <v>69</v>
      </c>
      <c r="I3" s="133" t="s">
        <v>54</v>
      </c>
      <c r="J3" s="144" t="s">
        <v>37</v>
      </c>
      <c r="K3" s="28" t="s">
        <v>55</v>
      </c>
      <c r="L3" s="134" t="s">
        <v>37</v>
      </c>
      <c r="M3" s="1084"/>
      <c r="N3" s="1084"/>
      <c r="O3" s="1086"/>
      <c r="P3" s="1084"/>
      <c r="Q3" s="1084"/>
      <c r="R3" s="1084"/>
      <c r="S3" s="1084"/>
      <c r="T3" s="1098"/>
    </row>
    <row r="4" spans="1:37" ht="30" customHeight="1" thickBot="1">
      <c r="B4" s="34" t="s">
        <v>56</v>
      </c>
      <c r="C4" s="47" t="s">
        <v>57</v>
      </c>
      <c r="D4" s="186" t="s">
        <v>202</v>
      </c>
      <c r="E4" s="35" t="s">
        <v>472</v>
      </c>
      <c r="F4" s="36" t="s">
        <v>15</v>
      </c>
      <c r="G4" s="35" t="s">
        <v>475</v>
      </c>
      <c r="H4" s="36" t="s">
        <v>476</v>
      </c>
      <c r="I4" s="143" t="s">
        <v>448</v>
      </c>
      <c r="J4" s="37" t="s">
        <v>449</v>
      </c>
      <c r="K4" s="35" t="s">
        <v>451</v>
      </c>
      <c r="L4" s="36" t="s">
        <v>452</v>
      </c>
      <c r="M4" s="38">
        <v>3</v>
      </c>
      <c r="N4" s="25" t="s">
        <v>45</v>
      </c>
      <c r="O4" s="26" t="s">
        <v>477</v>
      </c>
      <c r="P4" s="27">
        <v>170</v>
      </c>
      <c r="Q4" s="27">
        <v>72</v>
      </c>
      <c r="R4" s="25" t="s">
        <v>478</v>
      </c>
      <c r="S4" s="25" t="s">
        <v>479</v>
      </c>
      <c r="T4" s="25" t="s">
        <v>480</v>
      </c>
      <c r="X4" s="146">
        <f>①基本情報!$B$9</f>
        <v>0</v>
      </c>
      <c r="Y4" s="146">
        <f>①基本情報!$B$8</f>
        <v>0</v>
      </c>
      <c r="Z4" s="146">
        <f>①基本情報!$J$9</f>
        <v>0</v>
      </c>
      <c r="AA4" s="146">
        <f>①基本情報!$J$8</f>
        <v>0</v>
      </c>
      <c r="AB4" s="147" t="str">
        <f>IF(①基本情報!$K$56=0,'⑧-2-3関東男個印刷'!$A$10,'⑧-2-3関東男個印刷'!$A$13)</f>
        <v xml:space="preserve"> </v>
      </c>
      <c r="AC4" s="148" t="str">
        <f>'⑧-2-3関東男個印刷'!$Z$10</f>
        <v xml:space="preserve"> </v>
      </c>
    </row>
    <row r="5" spans="1:37" s="10" customFormat="1" ht="30" customHeight="1" thickBot="1">
      <c r="A5" s="93">
        <f>'⑤-2関東男選択'!AD10</f>
        <v>0</v>
      </c>
      <c r="B5" s="44">
        <v>1</v>
      </c>
      <c r="C5" s="395" t="str">
        <f>IFERROR(VLOOKUP($A5,②男入力!$B$10:$AX$33,40),"")</f>
        <v/>
      </c>
      <c r="D5" s="396">
        <f>'⑤-2関東男選択'!AE10</f>
        <v>0</v>
      </c>
      <c r="E5" s="451" t="str">
        <f>IFERROR(VLOOKUP($A5,②男入力!$B$10:$AX$33,3),"")</f>
        <v/>
      </c>
      <c r="F5" s="452" t="str">
        <f>IFERROR(VLOOKUP($A5,②男入力!$B$10:$AX$33,7),"")</f>
        <v/>
      </c>
      <c r="G5" s="451" t="str">
        <f>IFERROR(VLOOKUP($A5,②男入力!$B$10:$AX$33,11),"")</f>
        <v/>
      </c>
      <c r="H5" s="452" t="str">
        <f>IFERROR(VLOOKUP($A5,②男入力!$B$10:$AX$33,15),"")</f>
        <v/>
      </c>
      <c r="I5" s="453" t="str">
        <f t="shared" ref="I5:I8" si="0">IF($E5="","",$X$4)</f>
        <v/>
      </c>
      <c r="J5" s="454" t="str">
        <f t="shared" ref="J5:J7" si="1">IF($E5="","",$Y$4)</f>
        <v/>
      </c>
      <c r="K5" s="451" t="str">
        <f>IF($E5="","",$Z$4)</f>
        <v/>
      </c>
      <c r="L5" s="452" t="str">
        <f>IF($E5="","",$AA$4)</f>
        <v/>
      </c>
      <c r="M5" s="455" t="str">
        <f>IFERROR(VLOOKUP($A5,②男入力!$B$10:$AX$33,19),"")</f>
        <v/>
      </c>
      <c r="N5" s="455" t="str">
        <f>IFERROR(VLOOKUP($A5,②男入力!$B$10:$AX$33,21),"")</f>
        <v/>
      </c>
      <c r="O5" s="456" t="str">
        <f>IFERROR(VLOOKUP($A5,②男入力!$B$10:$AX$33,23),"")</f>
        <v/>
      </c>
      <c r="P5" s="457" t="str">
        <f>IFERROR(VLOOKUP($A5,②男入力!$B$10:$AX$33,34),"")</f>
        <v/>
      </c>
      <c r="Q5" s="458" t="str">
        <f>IFERROR(VLOOKUP($A5,②男入力!$B$10:$AX$33,37),"")</f>
        <v/>
      </c>
      <c r="R5" s="459" t="str">
        <f>IF($E5="","",$AB$4)</f>
        <v/>
      </c>
      <c r="S5" s="460" t="str">
        <f>IF($E5="","",$AC$4)</f>
        <v/>
      </c>
      <c r="T5" s="458" t="str">
        <f>IFERROR(VLOOKUP($A5,②男入力!$B$10:$AZ$33,44),"")</f>
        <v/>
      </c>
    </row>
    <row r="6" spans="1:37" s="10" customFormat="1" ht="30" customHeight="1" thickBot="1">
      <c r="A6" s="93">
        <f>'⑤-2関東男選択'!AD11</f>
        <v>0</v>
      </c>
      <c r="B6" s="44">
        <v>2</v>
      </c>
      <c r="C6" s="395" t="str">
        <f>IFERROR(VLOOKUP($A6,②男入力!$B$10:$AX$33,40),"")</f>
        <v/>
      </c>
      <c r="D6" s="396">
        <f>'⑤-2関東男選択'!AE11</f>
        <v>0</v>
      </c>
      <c r="E6" s="451" t="str">
        <f>IFERROR(VLOOKUP($A6,②男入力!$B$10:$AX$33,3),"")</f>
        <v/>
      </c>
      <c r="F6" s="452" t="str">
        <f>IFERROR(VLOOKUP($A6,②男入力!$B$10:$AX$33,7),"")</f>
        <v/>
      </c>
      <c r="G6" s="451" t="str">
        <f>IFERROR(VLOOKUP($A6,②男入力!$B$10:$AX$33,11),"")</f>
        <v/>
      </c>
      <c r="H6" s="452" t="str">
        <f>IFERROR(VLOOKUP($A6,②男入力!$B$10:$AX$33,15),"")</f>
        <v/>
      </c>
      <c r="I6" s="453" t="str">
        <f t="shared" si="0"/>
        <v/>
      </c>
      <c r="J6" s="454" t="str">
        <f t="shared" si="1"/>
        <v/>
      </c>
      <c r="K6" s="451" t="str">
        <f t="shared" ref="K6:K28" si="2">IF($E6="","",$Z$4)</f>
        <v/>
      </c>
      <c r="L6" s="452" t="str">
        <f t="shared" ref="L6:L28" si="3">IF($E6="","",$AA$4)</f>
        <v/>
      </c>
      <c r="M6" s="455" t="str">
        <f>IFERROR(VLOOKUP($A6,②男入力!$B$10:$AX$33,19),"")</f>
        <v/>
      </c>
      <c r="N6" s="455" t="str">
        <f>IFERROR(VLOOKUP($A6,②男入力!$B$10:$AX$33,21),"")</f>
        <v/>
      </c>
      <c r="O6" s="456" t="str">
        <f>IFERROR(VLOOKUP($A6,②男入力!$B$10:$AX$33,23),"")</f>
        <v/>
      </c>
      <c r="P6" s="457" t="str">
        <f>IFERROR(VLOOKUP($A6,②男入力!$B$10:$AX$33,34),"")</f>
        <v/>
      </c>
      <c r="Q6" s="458" t="str">
        <f>IFERROR(VLOOKUP($A6,②男入力!$B$10:$AX$33,37),"")</f>
        <v/>
      </c>
      <c r="R6" s="459" t="str">
        <f t="shared" ref="R6:R28" si="4">IF($E6="","",$AB$4)</f>
        <v/>
      </c>
      <c r="S6" s="460" t="str">
        <f t="shared" ref="S6:S28" si="5">IF($E6="","",$AC$4)</f>
        <v/>
      </c>
      <c r="T6" s="458" t="str">
        <f>IFERROR(VLOOKUP($A6,②男入力!$B$10:$AZ$33,44),"")</f>
        <v/>
      </c>
    </row>
    <row r="7" spans="1:37" s="10" customFormat="1" ht="30" customHeight="1" thickBot="1">
      <c r="A7" s="93">
        <f>'⑤-2関東男選択'!AD12</f>
        <v>0</v>
      </c>
      <c r="B7" s="44">
        <v>3</v>
      </c>
      <c r="C7" s="395" t="str">
        <f>IFERROR(VLOOKUP($A7,②男入力!$B$10:$AX$33,40),"")</f>
        <v/>
      </c>
      <c r="D7" s="396">
        <f>'⑤-2関東男選択'!AE12</f>
        <v>0</v>
      </c>
      <c r="E7" s="451" t="str">
        <f>IFERROR(VLOOKUP($A7,②男入力!$B$10:$AX$33,3),"")</f>
        <v/>
      </c>
      <c r="F7" s="452" t="str">
        <f>IFERROR(VLOOKUP($A7,②男入力!$B$10:$AX$33,7),"")</f>
        <v/>
      </c>
      <c r="G7" s="451" t="str">
        <f>IFERROR(VLOOKUP($A7,②男入力!$B$10:$AX$33,11),"")</f>
        <v/>
      </c>
      <c r="H7" s="452" t="str">
        <f>IFERROR(VLOOKUP($A7,②男入力!$B$10:$AX$33,15),"")</f>
        <v/>
      </c>
      <c r="I7" s="453" t="str">
        <f t="shared" si="0"/>
        <v/>
      </c>
      <c r="J7" s="454" t="str">
        <f t="shared" si="1"/>
        <v/>
      </c>
      <c r="K7" s="451" t="str">
        <f t="shared" si="2"/>
        <v/>
      </c>
      <c r="L7" s="452" t="str">
        <f t="shared" si="3"/>
        <v/>
      </c>
      <c r="M7" s="455" t="str">
        <f>IFERROR(VLOOKUP($A7,②男入力!$B$10:$AX$33,19),"")</f>
        <v/>
      </c>
      <c r="N7" s="455" t="str">
        <f>IFERROR(VLOOKUP($A7,②男入力!$B$10:$AX$33,21),"")</f>
        <v/>
      </c>
      <c r="O7" s="456" t="str">
        <f>IFERROR(VLOOKUP($A7,②男入力!$B$10:$AX$33,23),"")</f>
        <v/>
      </c>
      <c r="P7" s="457" t="str">
        <f>IFERROR(VLOOKUP($A7,②男入力!$B$10:$AX$33,34),"")</f>
        <v/>
      </c>
      <c r="Q7" s="458" t="str">
        <f>IFERROR(VLOOKUP($A7,②男入力!$B$10:$AX$33,37),"")</f>
        <v/>
      </c>
      <c r="R7" s="459" t="str">
        <f t="shared" si="4"/>
        <v/>
      </c>
      <c r="S7" s="460" t="str">
        <f t="shared" si="5"/>
        <v/>
      </c>
      <c r="T7" s="458" t="str">
        <f>IFERROR(VLOOKUP($A7,②男入力!$B$10:$AZ$33,44),"")</f>
        <v/>
      </c>
    </row>
    <row r="8" spans="1:37" s="10" customFormat="1" ht="30" customHeight="1" thickBot="1">
      <c r="A8" s="93">
        <f>'⑤-2関東男選択'!AD13</f>
        <v>0</v>
      </c>
      <c r="B8" s="44">
        <v>4</v>
      </c>
      <c r="C8" s="395" t="str">
        <f>IFERROR(VLOOKUP($A8,②男入力!$B$10:$AX$33,40),"")</f>
        <v/>
      </c>
      <c r="D8" s="396">
        <f>'⑤-2関東男選択'!AE13</f>
        <v>0</v>
      </c>
      <c r="E8" s="451" t="str">
        <f>IFERROR(VLOOKUP($A8,②男入力!$B$10:$AX$33,3),"")</f>
        <v/>
      </c>
      <c r="F8" s="452" t="str">
        <f>IFERROR(VLOOKUP($A8,②男入力!$B$10:$AX$33,7),"")</f>
        <v/>
      </c>
      <c r="G8" s="451" t="str">
        <f>IFERROR(VLOOKUP($A8,②男入力!$B$10:$AX$33,11),"")</f>
        <v/>
      </c>
      <c r="H8" s="452" t="str">
        <f>IFERROR(VLOOKUP($A8,②男入力!$B$10:$AX$33,15),"")</f>
        <v/>
      </c>
      <c r="I8" s="453" t="str">
        <f t="shared" si="0"/>
        <v/>
      </c>
      <c r="J8" s="454" t="str">
        <f>IF($E8="","",$Y$4)</f>
        <v/>
      </c>
      <c r="K8" s="451" t="str">
        <f t="shared" si="2"/>
        <v/>
      </c>
      <c r="L8" s="452" t="str">
        <f t="shared" si="3"/>
        <v/>
      </c>
      <c r="M8" s="455" t="str">
        <f>IFERROR(VLOOKUP($A8,②男入力!$B$10:$AX$33,19),"")</f>
        <v/>
      </c>
      <c r="N8" s="455" t="str">
        <f>IFERROR(VLOOKUP($A8,②男入力!$B$10:$AX$33,21),"")</f>
        <v/>
      </c>
      <c r="O8" s="456" t="str">
        <f>IFERROR(VLOOKUP($A8,②男入力!$B$10:$AX$33,23),"")</f>
        <v/>
      </c>
      <c r="P8" s="457" t="str">
        <f>IFERROR(VLOOKUP($A8,②男入力!$B$10:$AX$33,34),"")</f>
        <v/>
      </c>
      <c r="Q8" s="458" t="str">
        <f>IFERROR(VLOOKUP($A8,②男入力!$B$10:$AX$33,37),"")</f>
        <v/>
      </c>
      <c r="R8" s="459" t="str">
        <f t="shared" si="4"/>
        <v/>
      </c>
      <c r="S8" s="460" t="str">
        <f t="shared" si="5"/>
        <v/>
      </c>
      <c r="T8" s="458" t="str">
        <f>IFERROR(VLOOKUP($A8,②男入力!$B$10:$AZ$33,44),"")</f>
        <v/>
      </c>
    </row>
    <row r="9" spans="1:37" s="10" customFormat="1" ht="30" customHeight="1" thickBot="1">
      <c r="A9" s="93">
        <f>'⑤-2関東男選択'!AD14</f>
        <v>0</v>
      </c>
      <c r="B9" s="44">
        <v>5</v>
      </c>
      <c r="C9" s="395" t="str">
        <f>IFERROR(VLOOKUP($A9,②男入力!$B$10:$AX$33,40),"")</f>
        <v/>
      </c>
      <c r="D9" s="396">
        <f>'⑤-2関東男選択'!AE14</f>
        <v>0</v>
      </c>
      <c r="E9" s="451" t="str">
        <f>IFERROR(VLOOKUP($A9,②男入力!$B$10:$AX$33,3),"")</f>
        <v/>
      </c>
      <c r="F9" s="452" t="str">
        <f>IFERROR(VLOOKUP($A9,②男入力!$B$10:$AX$33,7),"")</f>
        <v/>
      </c>
      <c r="G9" s="451" t="str">
        <f>IFERROR(VLOOKUP($A9,②男入力!$B$10:$AX$33,11),"")</f>
        <v/>
      </c>
      <c r="H9" s="452" t="str">
        <f>IFERROR(VLOOKUP($A9,②男入力!$B$10:$AX$33,15),"")</f>
        <v/>
      </c>
      <c r="I9" s="453" t="str">
        <f>IF($E9="","",$X$4)</f>
        <v/>
      </c>
      <c r="J9" s="454" t="str">
        <f t="shared" ref="J9:J28" si="6">IF($E9="","",$Y$4)</f>
        <v/>
      </c>
      <c r="K9" s="451" t="str">
        <f t="shared" si="2"/>
        <v/>
      </c>
      <c r="L9" s="452" t="str">
        <f t="shared" si="3"/>
        <v/>
      </c>
      <c r="M9" s="455" t="str">
        <f>IFERROR(VLOOKUP($A9,②男入力!$B$10:$AX$33,19),"")</f>
        <v/>
      </c>
      <c r="N9" s="455" t="str">
        <f>IFERROR(VLOOKUP($A9,②男入力!$B$10:$AX$33,21),"")</f>
        <v/>
      </c>
      <c r="O9" s="456" t="str">
        <f>IFERROR(VLOOKUP($A9,②男入力!$B$10:$AX$33,23),"")</f>
        <v/>
      </c>
      <c r="P9" s="457" t="str">
        <f>IFERROR(VLOOKUP($A9,②男入力!$B$10:$AX$33,34),"")</f>
        <v/>
      </c>
      <c r="Q9" s="458" t="str">
        <f>IFERROR(VLOOKUP($A9,②男入力!$B$10:$AX$33,37),"")</f>
        <v/>
      </c>
      <c r="R9" s="459" t="str">
        <f t="shared" si="4"/>
        <v/>
      </c>
      <c r="S9" s="460" t="str">
        <f t="shared" si="5"/>
        <v/>
      </c>
      <c r="T9" s="458" t="str">
        <f>IFERROR(VLOOKUP($A9,②男入力!$B$10:$AZ$33,44),"")</f>
        <v/>
      </c>
    </row>
    <row r="10" spans="1:37" s="10" customFormat="1" ht="30" customHeight="1" thickBot="1">
      <c r="A10" s="93">
        <f>'⑤-2関東男選択'!AD15</f>
        <v>0</v>
      </c>
      <c r="B10" s="44">
        <v>6</v>
      </c>
      <c r="C10" s="395" t="str">
        <f>IFERROR(VLOOKUP($A10,②男入力!$B$10:$AX$33,40),"")</f>
        <v/>
      </c>
      <c r="D10" s="396">
        <f>'⑤-2関東男選択'!AE15</f>
        <v>0</v>
      </c>
      <c r="E10" s="451" t="str">
        <f>IFERROR(VLOOKUP($A10,②男入力!$B$10:$AX$33,3),"")</f>
        <v/>
      </c>
      <c r="F10" s="452" t="str">
        <f>IFERROR(VLOOKUP($A10,②男入力!$B$10:$AX$33,7),"")</f>
        <v/>
      </c>
      <c r="G10" s="451" t="str">
        <f>IFERROR(VLOOKUP($A10,②男入力!$B$10:$AX$33,11),"")</f>
        <v/>
      </c>
      <c r="H10" s="452" t="str">
        <f>IFERROR(VLOOKUP($A10,②男入力!$B$10:$AX$33,15),"")</f>
        <v/>
      </c>
      <c r="I10" s="453" t="str">
        <f t="shared" ref="I10:I28" si="7">IF($E10="","",$X$4)</f>
        <v/>
      </c>
      <c r="J10" s="454" t="str">
        <f t="shared" si="6"/>
        <v/>
      </c>
      <c r="K10" s="451" t="str">
        <f t="shared" si="2"/>
        <v/>
      </c>
      <c r="L10" s="452" t="str">
        <f t="shared" si="3"/>
        <v/>
      </c>
      <c r="M10" s="455" t="str">
        <f>IFERROR(VLOOKUP($A10,②男入力!$B$10:$AX$33,19),"")</f>
        <v/>
      </c>
      <c r="N10" s="455" t="str">
        <f>IFERROR(VLOOKUP($A10,②男入力!$B$10:$AX$33,21),"")</f>
        <v/>
      </c>
      <c r="O10" s="456" t="str">
        <f>IFERROR(VLOOKUP($A10,②男入力!$B$10:$AX$33,23),"")</f>
        <v/>
      </c>
      <c r="P10" s="457" t="str">
        <f>IFERROR(VLOOKUP($A10,②男入力!$B$10:$AX$33,34),"")</f>
        <v/>
      </c>
      <c r="Q10" s="458" t="str">
        <f>IFERROR(VLOOKUP($A10,②男入力!$B$10:$AX$33,37),"")</f>
        <v/>
      </c>
      <c r="R10" s="459" t="str">
        <f t="shared" si="4"/>
        <v/>
      </c>
      <c r="S10" s="460" t="str">
        <f t="shared" si="5"/>
        <v/>
      </c>
      <c r="T10" s="458" t="str">
        <f>IFERROR(VLOOKUP($A10,②男入力!$B$10:$AZ$33,44),"")</f>
        <v/>
      </c>
    </row>
    <row r="11" spans="1:37" s="10" customFormat="1" ht="30" customHeight="1" thickBot="1">
      <c r="A11" s="93">
        <f>'⑤-2関東男選択'!AD16</f>
        <v>0</v>
      </c>
      <c r="B11" s="44">
        <v>7</v>
      </c>
      <c r="C11" s="395" t="str">
        <f>IFERROR(VLOOKUP($A11,②男入力!$B$10:$AX$33,40),"")</f>
        <v/>
      </c>
      <c r="D11" s="396">
        <f>'⑤-2関東男選択'!AE16</f>
        <v>0</v>
      </c>
      <c r="E11" s="451" t="str">
        <f>IFERROR(VLOOKUP($A11,②男入力!$B$10:$AX$33,3),"")</f>
        <v/>
      </c>
      <c r="F11" s="452" t="str">
        <f>IFERROR(VLOOKUP($A11,②男入力!$B$10:$AX$33,7),"")</f>
        <v/>
      </c>
      <c r="G11" s="451" t="str">
        <f>IFERROR(VLOOKUP($A11,②男入力!$B$10:$AX$33,11),"")</f>
        <v/>
      </c>
      <c r="H11" s="452" t="str">
        <f>IFERROR(VLOOKUP($A11,②男入力!$B$10:$AX$33,15),"")</f>
        <v/>
      </c>
      <c r="I11" s="453" t="str">
        <f t="shared" si="7"/>
        <v/>
      </c>
      <c r="J11" s="454" t="str">
        <f t="shared" si="6"/>
        <v/>
      </c>
      <c r="K11" s="451" t="str">
        <f t="shared" si="2"/>
        <v/>
      </c>
      <c r="L11" s="452" t="str">
        <f t="shared" si="3"/>
        <v/>
      </c>
      <c r="M11" s="455" t="str">
        <f>IFERROR(VLOOKUP($A11,②男入力!$B$10:$AX$33,19),"")</f>
        <v/>
      </c>
      <c r="N11" s="455" t="str">
        <f>IFERROR(VLOOKUP($A11,②男入力!$B$10:$AX$33,21),"")</f>
        <v/>
      </c>
      <c r="O11" s="456" t="str">
        <f>IFERROR(VLOOKUP($A11,②男入力!$B$10:$AX$33,23),"")</f>
        <v/>
      </c>
      <c r="P11" s="457" t="str">
        <f>IFERROR(VLOOKUP($A11,②男入力!$B$10:$AX$33,34),"")</f>
        <v/>
      </c>
      <c r="Q11" s="458" t="str">
        <f>IFERROR(VLOOKUP($A11,②男入力!$B$10:$AX$33,37),"")</f>
        <v/>
      </c>
      <c r="R11" s="459" t="str">
        <f t="shared" si="4"/>
        <v/>
      </c>
      <c r="S11" s="460" t="str">
        <f t="shared" si="5"/>
        <v/>
      </c>
      <c r="T11" s="458" t="str">
        <f>IFERROR(VLOOKUP($A11,②男入力!$B$10:$AZ$33,44),"")</f>
        <v/>
      </c>
    </row>
    <row r="12" spans="1:37" s="10" customFormat="1" ht="30" customHeight="1" thickBot="1">
      <c r="A12" s="93">
        <f>'⑤-2関東男選択'!AD17</f>
        <v>0</v>
      </c>
      <c r="B12" s="44">
        <v>8</v>
      </c>
      <c r="C12" s="395" t="str">
        <f>IFERROR(VLOOKUP($A12,②男入力!$B$10:$AX$33,40),"")</f>
        <v/>
      </c>
      <c r="D12" s="396">
        <f>'⑤-2関東男選択'!AE17</f>
        <v>0</v>
      </c>
      <c r="E12" s="451" t="str">
        <f>IFERROR(VLOOKUP($A12,②男入力!$B$10:$AX$33,3),"")</f>
        <v/>
      </c>
      <c r="F12" s="452" t="str">
        <f>IFERROR(VLOOKUP($A12,②男入力!$B$10:$AX$33,7),"")</f>
        <v/>
      </c>
      <c r="G12" s="451" t="str">
        <f>IFERROR(VLOOKUP($A12,②男入力!$B$10:$AX$33,11),"")</f>
        <v/>
      </c>
      <c r="H12" s="452" t="str">
        <f>IFERROR(VLOOKUP($A12,②男入力!$B$10:$AX$33,15),"")</f>
        <v/>
      </c>
      <c r="I12" s="453" t="str">
        <f t="shared" si="7"/>
        <v/>
      </c>
      <c r="J12" s="454" t="str">
        <f t="shared" si="6"/>
        <v/>
      </c>
      <c r="K12" s="451" t="str">
        <f t="shared" si="2"/>
        <v/>
      </c>
      <c r="L12" s="452" t="str">
        <f t="shared" si="3"/>
        <v/>
      </c>
      <c r="M12" s="455" t="str">
        <f>IFERROR(VLOOKUP($A12,②男入力!$B$10:$AX$33,19),"")</f>
        <v/>
      </c>
      <c r="N12" s="455" t="str">
        <f>IFERROR(VLOOKUP($A12,②男入力!$B$10:$AX$33,21),"")</f>
        <v/>
      </c>
      <c r="O12" s="456" t="str">
        <f>IFERROR(VLOOKUP($A12,②男入力!$B$10:$AX$33,23),"")</f>
        <v/>
      </c>
      <c r="P12" s="457" t="str">
        <f>IFERROR(VLOOKUP($A12,②男入力!$B$10:$AX$33,34),"")</f>
        <v/>
      </c>
      <c r="Q12" s="458" t="str">
        <f>IFERROR(VLOOKUP($A12,②男入力!$B$10:$AX$33,37),"")</f>
        <v/>
      </c>
      <c r="R12" s="459" t="str">
        <f t="shared" si="4"/>
        <v/>
      </c>
      <c r="S12" s="460" t="str">
        <f t="shared" si="5"/>
        <v/>
      </c>
      <c r="T12" s="458" t="str">
        <f>IFERROR(VLOOKUP($A12,②男入力!$B$10:$AZ$33,44),"")</f>
        <v/>
      </c>
    </row>
    <row r="13" spans="1:37" s="10" customFormat="1" ht="30" customHeight="1" thickBot="1">
      <c r="A13" s="93">
        <f>'⑤-2関東男選択'!AD18</f>
        <v>0</v>
      </c>
      <c r="B13" s="44">
        <v>9</v>
      </c>
      <c r="C13" s="395" t="str">
        <f>IFERROR(VLOOKUP($A13,②男入力!$B$10:$AX$33,40),"")</f>
        <v/>
      </c>
      <c r="D13" s="396">
        <f>'⑤-2関東男選択'!AE18</f>
        <v>0</v>
      </c>
      <c r="E13" s="451" t="str">
        <f>IFERROR(VLOOKUP($A13,②男入力!$B$10:$AX$33,3),"")</f>
        <v/>
      </c>
      <c r="F13" s="452" t="str">
        <f>IFERROR(VLOOKUP($A13,②男入力!$B$10:$AX$33,7),"")</f>
        <v/>
      </c>
      <c r="G13" s="451" t="str">
        <f>IFERROR(VLOOKUP($A13,②男入力!$B$10:$AX$33,11),"")</f>
        <v/>
      </c>
      <c r="H13" s="452" t="str">
        <f>IFERROR(VLOOKUP($A13,②男入力!$B$10:$AX$33,15),"")</f>
        <v/>
      </c>
      <c r="I13" s="453" t="str">
        <f t="shared" si="7"/>
        <v/>
      </c>
      <c r="J13" s="454" t="str">
        <f t="shared" si="6"/>
        <v/>
      </c>
      <c r="K13" s="451" t="str">
        <f t="shared" si="2"/>
        <v/>
      </c>
      <c r="L13" s="452" t="str">
        <f t="shared" si="3"/>
        <v/>
      </c>
      <c r="M13" s="455" t="str">
        <f>IFERROR(VLOOKUP($A13,②男入力!$B$10:$AX$33,19),"")</f>
        <v/>
      </c>
      <c r="N13" s="455" t="str">
        <f>IFERROR(VLOOKUP($A13,②男入力!$B$10:$AX$33,21),"")</f>
        <v/>
      </c>
      <c r="O13" s="456" t="str">
        <f>IFERROR(VLOOKUP($A13,②男入力!$B$10:$AX$33,23),"")</f>
        <v/>
      </c>
      <c r="P13" s="457" t="str">
        <f>IFERROR(VLOOKUP($A13,②男入力!$B$10:$AX$33,34),"")</f>
        <v/>
      </c>
      <c r="Q13" s="458" t="str">
        <f>IFERROR(VLOOKUP($A13,②男入力!$B$10:$AX$33,37),"")</f>
        <v/>
      </c>
      <c r="R13" s="459" t="str">
        <f t="shared" si="4"/>
        <v/>
      </c>
      <c r="S13" s="460" t="str">
        <f t="shared" si="5"/>
        <v/>
      </c>
      <c r="T13" s="458" t="str">
        <f>IFERROR(VLOOKUP($A13,②男入力!$B$10:$AZ$33,44),"")</f>
        <v/>
      </c>
    </row>
    <row r="14" spans="1:37" s="10" customFormat="1" ht="30" customHeight="1" thickBot="1">
      <c r="A14" s="93">
        <f>'⑤-2関東男選択'!AD19</f>
        <v>0</v>
      </c>
      <c r="B14" s="44">
        <v>10</v>
      </c>
      <c r="C14" s="395" t="str">
        <f>IFERROR(VLOOKUP($A14,②男入力!$B$10:$AX$33,40),"")</f>
        <v/>
      </c>
      <c r="D14" s="396">
        <f>'⑤-2関東男選択'!AE19</f>
        <v>0</v>
      </c>
      <c r="E14" s="451" t="str">
        <f>IFERROR(VLOOKUP($A14,②男入力!$B$10:$AX$33,3),"")</f>
        <v/>
      </c>
      <c r="F14" s="452" t="str">
        <f>IFERROR(VLOOKUP($A14,②男入力!$B$10:$AX$33,7),"")</f>
        <v/>
      </c>
      <c r="G14" s="451" t="str">
        <f>IFERROR(VLOOKUP($A14,②男入力!$B$10:$AX$33,11),"")</f>
        <v/>
      </c>
      <c r="H14" s="452" t="str">
        <f>IFERROR(VLOOKUP($A14,②男入力!$B$10:$AX$33,15),"")</f>
        <v/>
      </c>
      <c r="I14" s="453" t="str">
        <f t="shared" si="7"/>
        <v/>
      </c>
      <c r="J14" s="454" t="str">
        <f t="shared" si="6"/>
        <v/>
      </c>
      <c r="K14" s="451" t="str">
        <f t="shared" si="2"/>
        <v/>
      </c>
      <c r="L14" s="452" t="str">
        <f t="shared" si="3"/>
        <v/>
      </c>
      <c r="M14" s="455" t="str">
        <f>IFERROR(VLOOKUP($A14,②男入力!$B$10:$AX$33,19),"")</f>
        <v/>
      </c>
      <c r="N14" s="455" t="str">
        <f>IFERROR(VLOOKUP($A14,②男入力!$B$10:$AX$33,21),"")</f>
        <v/>
      </c>
      <c r="O14" s="456" t="str">
        <f>IFERROR(VLOOKUP($A14,②男入力!$B$10:$AX$33,23),"")</f>
        <v/>
      </c>
      <c r="P14" s="457" t="str">
        <f>IFERROR(VLOOKUP($A14,②男入力!$B$10:$AX$33,34),"")</f>
        <v/>
      </c>
      <c r="Q14" s="458" t="str">
        <f>IFERROR(VLOOKUP($A14,②男入力!$B$10:$AX$33,37),"")</f>
        <v/>
      </c>
      <c r="R14" s="459" t="str">
        <f t="shared" si="4"/>
        <v/>
      </c>
      <c r="S14" s="460" t="str">
        <f t="shared" si="5"/>
        <v/>
      </c>
      <c r="T14" s="458" t="str">
        <f>IFERROR(VLOOKUP($A14,②男入力!$B$10:$AZ$33,44),"")</f>
        <v/>
      </c>
    </row>
    <row r="15" spans="1:37" s="10" customFormat="1" ht="30" customHeight="1" thickBot="1">
      <c r="A15" s="93">
        <f>'⑤-2関東男選択'!AD20</f>
        <v>0</v>
      </c>
      <c r="B15" s="44">
        <v>11</v>
      </c>
      <c r="C15" s="395" t="str">
        <f>IFERROR(VLOOKUP($A15,②男入力!$B$10:$AX$33,40),"")</f>
        <v/>
      </c>
      <c r="D15" s="396">
        <f>'⑤-2関東男選択'!AE20</f>
        <v>0</v>
      </c>
      <c r="E15" s="451" t="str">
        <f>IFERROR(VLOOKUP($A15,②男入力!$B$10:$AX$33,3),"")</f>
        <v/>
      </c>
      <c r="F15" s="452" t="str">
        <f>IFERROR(VLOOKUP($A15,②男入力!$B$10:$AX$33,7),"")</f>
        <v/>
      </c>
      <c r="G15" s="451" t="str">
        <f>IFERROR(VLOOKUP($A15,②男入力!$B$10:$AX$33,11),"")</f>
        <v/>
      </c>
      <c r="H15" s="452" t="str">
        <f>IFERROR(VLOOKUP($A15,②男入力!$B$10:$AX$33,15),"")</f>
        <v/>
      </c>
      <c r="I15" s="453" t="str">
        <f t="shared" si="7"/>
        <v/>
      </c>
      <c r="J15" s="454" t="str">
        <f t="shared" si="6"/>
        <v/>
      </c>
      <c r="K15" s="451" t="str">
        <f t="shared" si="2"/>
        <v/>
      </c>
      <c r="L15" s="452" t="str">
        <f t="shared" si="3"/>
        <v/>
      </c>
      <c r="M15" s="455" t="str">
        <f>IFERROR(VLOOKUP($A15,②男入力!$B$10:$AX$33,19),"")</f>
        <v/>
      </c>
      <c r="N15" s="455" t="str">
        <f>IFERROR(VLOOKUP($A15,②男入力!$B$10:$AX$33,21),"")</f>
        <v/>
      </c>
      <c r="O15" s="456" t="str">
        <f>IFERROR(VLOOKUP($A15,②男入力!$B$10:$AX$33,23),"")</f>
        <v/>
      </c>
      <c r="P15" s="457" t="str">
        <f>IFERROR(VLOOKUP($A15,②男入力!$B$10:$AX$33,34),"")</f>
        <v/>
      </c>
      <c r="Q15" s="458" t="str">
        <f>IFERROR(VLOOKUP($A15,②男入力!$B$10:$AX$33,37),"")</f>
        <v/>
      </c>
      <c r="R15" s="459" t="str">
        <f t="shared" si="4"/>
        <v/>
      </c>
      <c r="S15" s="460" t="str">
        <f t="shared" si="5"/>
        <v/>
      </c>
      <c r="T15" s="458" t="str">
        <f>IFERROR(VLOOKUP($A15,②男入力!$B$10:$AZ$33,44),"")</f>
        <v/>
      </c>
    </row>
    <row r="16" spans="1:37" s="10" customFormat="1" ht="30" customHeight="1" thickBot="1">
      <c r="A16" s="93">
        <f>'⑤-2関東男選択'!AD21</f>
        <v>0</v>
      </c>
      <c r="B16" s="44">
        <v>12</v>
      </c>
      <c r="C16" s="395" t="str">
        <f>IFERROR(VLOOKUP($A16,②男入力!$B$10:$AX$33,40),"")</f>
        <v/>
      </c>
      <c r="D16" s="396">
        <f>'⑤-2関東男選択'!AE21</f>
        <v>0</v>
      </c>
      <c r="E16" s="451" t="str">
        <f>IFERROR(VLOOKUP($A16,②男入力!$B$10:$AX$33,3),"")</f>
        <v/>
      </c>
      <c r="F16" s="452" t="str">
        <f>IFERROR(VLOOKUP($A16,②男入力!$B$10:$AX$33,7),"")</f>
        <v/>
      </c>
      <c r="G16" s="451" t="str">
        <f>IFERROR(VLOOKUP($A16,②男入力!$B$10:$AX$33,11),"")</f>
        <v/>
      </c>
      <c r="H16" s="452" t="str">
        <f>IFERROR(VLOOKUP($A16,②男入力!$B$10:$AX$33,15),"")</f>
        <v/>
      </c>
      <c r="I16" s="453" t="str">
        <f t="shared" si="7"/>
        <v/>
      </c>
      <c r="J16" s="454" t="str">
        <f t="shared" si="6"/>
        <v/>
      </c>
      <c r="K16" s="451" t="str">
        <f t="shared" si="2"/>
        <v/>
      </c>
      <c r="L16" s="452" t="str">
        <f t="shared" si="3"/>
        <v/>
      </c>
      <c r="M16" s="455" t="str">
        <f>IFERROR(VLOOKUP($A16,②男入力!$B$10:$AX$33,19),"")</f>
        <v/>
      </c>
      <c r="N16" s="455" t="str">
        <f>IFERROR(VLOOKUP($A16,②男入力!$B$10:$AX$33,21),"")</f>
        <v/>
      </c>
      <c r="O16" s="456" t="str">
        <f>IFERROR(VLOOKUP($A16,②男入力!$B$10:$AX$33,23),"")</f>
        <v/>
      </c>
      <c r="P16" s="457" t="str">
        <f>IFERROR(VLOOKUP($A16,②男入力!$B$10:$AX$33,34),"")</f>
        <v/>
      </c>
      <c r="Q16" s="458" t="str">
        <f>IFERROR(VLOOKUP($A16,②男入力!$B$10:$AX$33,37),"")</f>
        <v/>
      </c>
      <c r="R16" s="459" t="str">
        <f t="shared" si="4"/>
        <v/>
      </c>
      <c r="S16" s="460" t="str">
        <f t="shared" si="5"/>
        <v/>
      </c>
      <c r="T16" s="458" t="str">
        <f>IFERROR(VLOOKUP($A16,②男入力!$B$10:$AZ$33,44),"")</f>
        <v/>
      </c>
    </row>
    <row r="17" spans="1:29" s="10" customFormat="1" ht="30" customHeight="1" thickBot="1">
      <c r="A17" s="93">
        <f>'⑤-2関東男選択'!AD22</f>
        <v>0</v>
      </c>
      <c r="B17" s="44">
        <v>13</v>
      </c>
      <c r="C17" s="395" t="str">
        <f>IFERROR(VLOOKUP($A17,②男入力!$B$10:$AX$33,40),"")</f>
        <v/>
      </c>
      <c r="D17" s="396">
        <f>'⑤-2関東男選択'!AE22</f>
        <v>0</v>
      </c>
      <c r="E17" s="451" t="str">
        <f>IFERROR(VLOOKUP($A17,②男入力!$B$10:$AX$33,3),"")</f>
        <v/>
      </c>
      <c r="F17" s="452" t="str">
        <f>IFERROR(VLOOKUP($A17,②男入力!$B$10:$AX$33,7),"")</f>
        <v/>
      </c>
      <c r="G17" s="451" t="str">
        <f>IFERROR(VLOOKUP($A17,②男入力!$B$10:$AX$33,11),"")</f>
        <v/>
      </c>
      <c r="H17" s="452" t="str">
        <f>IFERROR(VLOOKUP($A17,②男入力!$B$10:$AX$33,15),"")</f>
        <v/>
      </c>
      <c r="I17" s="453" t="str">
        <f t="shared" si="7"/>
        <v/>
      </c>
      <c r="J17" s="454" t="str">
        <f t="shared" si="6"/>
        <v/>
      </c>
      <c r="K17" s="451" t="str">
        <f t="shared" si="2"/>
        <v/>
      </c>
      <c r="L17" s="452" t="str">
        <f t="shared" si="3"/>
        <v/>
      </c>
      <c r="M17" s="455" t="str">
        <f>IFERROR(VLOOKUP($A17,②男入力!$B$10:$AX$33,19),"")</f>
        <v/>
      </c>
      <c r="N17" s="455" t="str">
        <f>IFERROR(VLOOKUP($A17,②男入力!$B$10:$AX$33,21),"")</f>
        <v/>
      </c>
      <c r="O17" s="456" t="str">
        <f>IFERROR(VLOOKUP($A17,②男入力!$B$10:$AX$33,23),"")</f>
        <v/>
      </c>
      <c r="P17" s="457" t="str">
        <f>IFERROR(VLOOKUP($A17,②男入力!$B$10:$AX$33,34),"")</f>
        <v/>
      </c>
      <c r="Q17" s="458" t="str">
        <f>IFERROR(VLOOKUP($A17,②男入力!$B$10:$AX$33,37),"")</f>
        <v/>
      </c>
      <c r="R17" s="459" t="str">
        <f t="shared" si="4"/>
        <v/>
      </c>
      <c r="S17" s="460" t="str">
        <f t="shared" si="5"/>
        <v/>
      </c>
      <c r="T17" s="458" t="str">
        <f>IFERROR(VLOOKUP($A17,②男入力!$B$10:$AZ$33,44),"")</f>
        <v/>
      </c>
    </row>
    <row r="18" spans="1:29" s="10" customFormat="1" ht="30" customHeight="1" thickBot="1">
      <c r="A18" s="93">
        <f>'⑤-2関東男選択'!AD23</f>
        <v>0</v>
      </c>
      <c r="B18" s="44">
        <v>14</v>
      </c>
      <c r="C18" s="395" t="str">
        <f>IFERROR(VLOOKUP($A18,②男入力!$B$10:$AX$33,40),"")</f>
        <v/>
      </c>
      <c r="D18" s="396">
        <f>'⑤-2関東男選択'!AE23</f>
        <v>0</v>
      </c>
      <c r="E18" s="451" t="str">
        <f>IFERROR(VLOOKUP($A18,②男入力!$B$10:$AX$33,3),"")</f>
        <v/>
      </c>
      <c r="F18" s="452" t="str">
        <f>IFERROR(VLOOKUP($A18,②男入力!$B$10:$AX$33,7),"")</f>
        <v/>
      </c>
      <c r="G18" s="451" t="str">
        <f>IFERROR(VLOOKUP($A18,②男入力!$B$10:$AX$33,11),"")</f>
        <v/>
      </c>
      <c r="H18" s="452" t="str">
        <f>IFERROR(VLOOKUP($A18,②男入力!$B$10:$AX$33,15),"")</f>
        <v/>
      </c>
      <c r="I18" s="453" t="str">
        <f t="shared" si="7"/>
        <v/>
      </c>
      <c r="J18" s="454" t="str">
        <f t="shared" si="6"/>
        <v/>
      </c>
      <c r="K18" s="451" t="str">
        <f t="shared" si="2"/>
        <v/>
      </c>
      <c r="L18" s="452" t="str">
        <f t="shared" si="3"/>
        <v/>
      </c>
      <c r="M18" s="455" t="str">
        <f>IFERROR(VLOOKUP($A18,②男入力!$B$10:$AX$33,19),"")</f>
        <v/>
      </c>
      <c r="N18" s="455" t="str">
        <f>IFERROR(VLOOKUP($A18,②男入力!$B$10:$AX$33,21),"")</f>
        <v/>
      </c>
      <c r="O18" s="456" t="str">
        <f>IFERROR(VLOOKUP($A18,②男入力!$B$10:$AX$33,23),"")</f>
        <v/>
      </c>
      <c r="P18" s="457" t="str">
        <f>IFERROR(VLOOKUP($A18,②男入力!$B$10:$AX$33,34),"")</f>
        <v/>
      </c>
      <c r="Q18" s="458" t="str">
        <f>IFERROR(VLOOKUP($A18,②男入力!$B$10:$AX$33,37),"")</f>
        <v/>
      </c>
      <c r="R18" s="459" t="str">
        <f t="shared" si="4"/>
        <v/>
      </c>
      <c r="S18" s="460" t="str">
        <f t="shared" si="5"/>
        <v/>
      </c>
      <c r="T18" s="458" t="str">
        <f>IFERROR(VLOOKUP($A18,②男入力!$B$10:$AZ$33,44),"")</f>
        <v/>
      </c>
    </row>
    <row r="19" spans="1:29" s="10" customFormat="1" ht="30" customHeight="1" thickBot="1">
      <c r="A19" s="93">
        <f>'⑤-2関東男選択'!AD24</f>
        <v>0</v>
      </c>
      <c r="B19" s="44">
        <v>15</v>
      </c>
      <c r="C19" s="395" t="str">
        <f>IFERROR(VLOOKUP($A19,②男入力!$B$10:$AX$33,40),"")</f>
        <v/>
      </c>
      <c r="D19" s="396">
        <f>'⑤-2関東男選択'!AE24</f>
        <v>0</v>
      </c>
      <c r="E19" s="451" t="str">
        <f>IFERROR(VLOOKUP($A19,②男入力!$B$10:$AX$33,3),"")</f>
        <v/>
      </c>
      <c r="F19" s="452" t="str">
        <f>IFERROR(VLOOKUP($A19,②男入力!$B$10:$AX$33,7),"")</f>
        <v/>
      </c>
      <c r="G19" s="451" t="str">
        <f>IFERROR(VLOOKUP($A19,②男入力!$B$10:$AX$33,11),"")</f>
        <v/>
      </c>
      <c r="H19" s="452" t="str">
        <f>IFERROR(VLOOKUP($A19,②男入力!$B$10:$AX$33,15),"")</f>
        <v/>
      </c>
      <c r="I19" s="453" t="str">
        <f t="shared" si="7"/>
        <v/>
      </c>
      <c r="J19" s="454" t="str">
        <f t="shared" si="6"/>
        <v/>
      </c>
      <c r="K19" s="451" t="str">
        <f t="shared" si="2"/>
        <v/>
      </c>
      <c r="L19" s="452" t="str">
        <f t="shared" si="3"/>
        <v/>
      </c>
      <c r="M19" s="455" t="str">
        <f>IFERROR(VLOOKUP($A19,②男入力!$B$10:$AX$33,19),"")</f>
        <v/>
      </c>
      <c r="N19" s="455" t="str">
        <f>IFERROR(VLOOKUP($A19,②男入力!$B$10:$AX$33,21),"")</f>
        <v/>
      </c>
      <c r="O19" s="456" t="str">
        <f>IFERROR(VLOOKUP($A19,②男入力!$B$10:$AX$33,23),"")</f>
        <v/>
      </c>
      <c r="P19" s="457" t="str">
        <f>IFERROR(VLOOKUP($A19,②男入力!$B$10:$AX$33,34),"")</f>
        <v/>
      </c>
      <c r="Q19" s="458" t="str">
        <f>IFERROR(VLOOKUP($A19,②男入力!$B$10:$AX$33,37),"")</f>
        <v/>
      </c>
      <c r="R19" s="459" t="str">
        <f t="shared" si="4"/>
        <v/>
      </c>
      <c r="S19" s="460" t="str">
        <f t="shared" si="5"/>
        <v/>
      </c>
      <c r="T19" s="458" t="str">
        <f>IFERROR(VLOOKUP($A19,②男入力!$B$10:$AZ$33,44),"")</f>
        <v/>
      </c>
    </row>
    <row r="20" spans="1:29" s="10" customFormat="1" ht="30" customHeight="1" thickBot="1">
      <c r="A20" s="93">
        <f>'⑤-2関東男選択'!AD25</f>
        <v>0</v>
      </c>
      <c r="B20" s="44">
        <v>16</v>
      </c>
      <c r="C20" s="395" t="str">
        <f>IFERROR(VLOOKUP($A20,②男入力!$B$10:$AX$33,40),"")</f>
        <v/>
      </c>
      <c r="D20" s="396">
        <f>'⑤-2関東男選択'!AE25</f>
        <v>0</v>
      </c>
      <c r="E20" s="451" t="str">
        <f>IFERROR(VLOOKUP($A20,②男入力!$B$10:$AX$33,3),"")</f>
        <v/>
      </c>
      <c r="F20" s="452" t="str">
        <f>IFERROR(VLOOKUP($A20,②男入力!$B$10:$AX$33,7),"")</f>
        <v/>
      </c>
      <c r="G20" s="451" t="str">
        <f>IFERROR(VLOOKUP($A20,②男入力!$B$10:$AX$33,11),"")</f>
        <v/>
      </c>
      <c r="H20" s="452" t="str">
        <f>IFERROR(VLOOKUP($A20,②男入力!$B$10:$AX$33,15),"")</f>
        <v/>
      </c>
      <c r="I20" s="453" t="str">
        <f t="shared" si="7"/>
        <v/>
      </c>
      <c r="J20" s="454" t="str">
        <f t="shared" si="6"/>
        <v/>
      </c>
      <c r="K20" s="451" t="str">
        <f t="shared" si="2"/>
        <v/>
      </c>
      <c r="L20" s="452" t="str">
        <f t="shared" si="3"/>
        <v/>
      </c>
      <c r="M20" s="455" t="str">
        <f>IFERROR(VLOOKUP($A20,②男入力!$B$10:$AX$33,19),"")</f>
        <v/>
      </c>
      <c r="N20" s="455" t="str">
        <f>IFERROR(VLOOKUP($A20,②男入力!$B$10:$AX$33,21),"")</f>
        <v/>
      </c>
      <c r="O20" s="456" t="str">
        <f>IFERROR(VLOOKUP($A20,②男入力!$B$10:$AX$33,23),"")</f>
        <v/>
      </c>
      <c r="P20" s="457" t="str">
        <f>IFERROR(VLOOKUP($A20,②男入力!$B$10:$AX$33,34),"")</f>
        <v/>
      </c>
      <c r="Q20" s="458" t="str">
        <f>IFERROR(VLOOKUP($A20,②男入力!$B$10:$AX$33,37),"")</f>
        <v/>
      </c>
      <c r="R20" s="459" t="str">
        <f t="shared" si="4"/>
        <v/>
      </c>
      <c r="S20" s="460" t="str">
        <f t="shared" si="5"/>
        <v/>
      </c>
      <c r="T20" s="458" t="str">
        <f>IFERROR(VLOOKUP($A20,②男入力!$B$10:$AZ$33,44),"")</f>
        <v/>
      </c>
    </row>
    <row r="21" spans="1:29" s="10" customFormat="1" ht="30" customHeight="1" thickBot="1">
      <c r="A21" s="93">
        <f>'⑤-2関東男選択'!AD26</f>
        <v>0</v>
      </c>
      <c r="B21" s="44">
        <v>17</v>
      </c>
      <c r="C21" s="395" t="str">
        <f>IFERROR(VLOOKUP($A21,②男入力!$B$10:$AX$33,40),"")</f>
        <v/>
      </c>
      <c r="D21" s="396">
        <f>'⑤-2関東男選択'!AE26</f>
        <v>0</v>
      </c>
      <c r="E21" s="451" t="str">
        <f>IFERROR(VLOOKUP($A21,②男入力!$B$10:$AX$33,3),"")</f>
        <v/>
      </c>
      <c r="F21" s="452" t="str">
        <f>IFERROR(VLOOKUP($A21,②男入力!$B$10:$AX$33,7),"")</f>
        <v/>
      </c>
      <c r="G21" s="451" t="str">
        <f>IFERROR(VLOOKUP($A21,②男入力!$B$10:$AX$33,11),"")</f>
        <v/>
      </c>
      <c r="H21" s="452" t="str">
        <f>IFERROR(VLOOKUP($A21,②男入力!$B$10:$AX$33,15),"")</f>
        <v/>
      </c>
      <c r="I21" s="453" t="str">
        <f t="shared" si="7"/>
        <v/>
      </c>
      <c r="J21" s="454" t="str">
        <f t="shared" si="6"/>
        <v/>
      </c>
      <c r="K21" s="451" t="str">
        <f t="shared" si="2"/>
        <v/>
      </c>
      <c r="L21" s="452" t="str">
        <f t="shared" si="3"/>
        <v/>
      </c>
      <c r="M21" s="455" t="str">
        <f>IFERROR(VLOOKUP($A21,②男入力!$B$10:$AX$33,19),"")</f>
        <v/>
      </c>
      <c r="N21" s="455" t="str">
        <f>IFERROR(VLOOKUP($A21,②男入力!$B$10:$AX$33,21),"")</f>
        <v/>
      </c>
      <c r="O21" s="456" t="str">
        <f>IFERROR(VLOOKUP($A21,②男入力!$B$10:$AX$33,23),"")</f>
        <v/>
      </c>
      <c r="P21" s="457" t="str">
        <f>IFERROR(VLOOKUP($A21,②男入力!$B$10:$AX$33,34),"")</f>
        <v/>
      </c>
      <c r="Q21" s="458" t="str">
        <f>IFERROR(VLOOKUP($A21,②男入力!$B$10:$AX$33,37),"")</f>
        <v/>
      </c>
      <c r="R21" s="459" t="str">
        <f t="shared" si="4"/>
        <v/>
      </c>
      <c r="S21" s="460" t="str">
        <f t="shared" si="5"/>
        <v/>
      </c>
      <c r="T21" s="458" t="str">
        <f>IFERROR(VLOOKUP($A21,②男入力!$B$10:$AZ$33,44),"")</f>
        <v/>
      </c>
    </row>
    <row r="22" spans="1:29" s="10" customFormat="1" ht="30" customHeight="1" thickBot="1">
      <c r="A22" s="93">
        <f>'⑤-2関東男選択'!AD27</f>
        <v>0</v>
      </c>
      <c r="B22" s="44">
        <v>18</v>
      </c>
      <c r="C22" s="395" t="str">
        <f>IFERROR(VLOOKUP($A22,②男入力!$B$10:$AX$33,40),"")</f>
        <v/>
      </c>
      <c r="D22" s="396">
        <f>'⑤-2関東男選択'!AE27</f>
        <v>0</v>
      </c>
      <c r="E22" s="451" t="str">
        <f>IFERROR(VLOOKUP($A22,②男入力!$B$10:$AX$33,3),"")</f>
        <v/>
      </c>
      <c r="F22" s="452" t="str">
        <f>IFERROR(VLOOKUP($A22,②男入力!$B$10:$AX$33,7),"")</f>
        <v/>
      </c>
      <c r="G22" s="451" t="str">
        <f>IFERROR(VLOOKUP($A22,②男入力!$B$10:$AX$33,11),"")</f>
        <v/>
      </c>
      <c r="H22" s="452" t="str">
        <f>IFERROR(VLOOKUP($A22,②男入力!$B$10:$AX$33,15),"")</f>
        <v/>
      </c>
      <c r="I22" s="453" t="str">
        <f t="shared" si="7"/>
        <v/>
      </c>
      <c r="J22" s="454" t="str">
        <f t="shared" si="6"/>
        <v/>
      </c>
      <c r="K22" s="451" t="str">
        <f t="shared" si="2"/>
        <v/>
      </c>
      <c r="L22" s="452" t="str">
        <f t="shared" si="3"/>
        <v/>
      </c>
      <c r="M22" s="455" t="str">
        <f>IFERROR(VLOOKUP($A22,②男入力!$B$10:$AX$33,19),"")</f>
        <v/>
      </c>
      <c r="N22" s="455" t="str">
        <f>IFERROR(VLOOKUP($A22,②男入力!$B$10:$AX$33,21),"")</f>
        <v/>
      </c>
      <c r="O22" s="456" t="str">
        <f>IFERROR(VLOOKUP($A22,②男入力!$B$10:$AX$33,23),"")</f>
        <v/>
      </c>
      <c r="P22" s="457" t="str">
        <f>IFERROR(VLOOKUP($A22,②男入力!$B$10:$AX$33,34),"")</f>
        <v/>
      </c>
      <c r="Q22" s="458" t="str">
        <f>IFERROR(VLOOKUP($A22,②男入力!$B$10:$AX$33,37),"")</f>
        <v/>
      </c>
      <c r="R22" s="459" t="str">
        <f t="shared" si="4"/>
        <v/>
      </c>
      <c r="S22" s="460" t="str">
        <f t="shared" si="5"/>
        <v/>
      </c>
      <c r="T22" s="458" t="str">
        <f>IFERROR(VLOOKUP($A22,②男入力!$B$10:$AZ$33,44),"")</f>
        <v/>
      </c>
    </row>
    <row r="23" spans="1:29" s="10" customFormat="1" ht="30" customHeight="1" thickBot="1">
      <c r="A23" s="93">
        <f>'⑤-2関東男選択'!AD28</f>
        <v>0</v>
      </c>
      <c r="B23" s="44">
        <v>19</v>
      </c>
      <c r="C23" s="395" t="str">
        <f>IFERROR(VLOOKUP($A23,②男入力!$B$10:$AX$33,40),"")</f>
        <v/>
      </c>
      <c r="D23" s="396">
        <f>'⑤-2関東男選択'!AE28</f>
        <v>0</v>
      </c>
      <c r="E23" s="451" t="str">
        <f>IFERROR(VLOOKUP($A23,②男入力!$B$10:$AX$33,3),"")</f>
        <v/>
      </c>
      <c r="F23" s="452" t="str">
        <f>IFERROR(VLOOKUP($A23,②男入力!$B$10:$AX$33,7),"")</f>
        <v/>
      </c>
      <c r="G23" s="451" t="str">
        <f>IFERROR(VLOOKUP($A23,②男入力!$B$10:$AX$33,11),"")</f>
        <v/>
      </c>
      <c r="H23" s="452" t="str">
        <f>IFERROR(VLOOKUP($A23,②男入力!$B$10:$AX$33,15),"")</f>
        <v/>
      </c>
      <c r="I23" s="453" t="str">
        <f t="shared" si="7"/>
        <v/>
      </c>
      <c r="J23" s="454" t="str">
        <f t="shared" si="6"/>
        <v/>
      </c>
      <c r="K23" s="451" t="str">
        <f t="shared" si="2"/>
        <v/>
      </c>
      <c r="L23" s="452" t="str">
        <f t="shared" si="3"/>
        <v/>
      </c>
      <c r="M23" s="455" t="str">
        <f>IFERROR(VLOOKUP($A23,②男入力!$B$10:$AX$33,19),"")</f>
        <v/>
      </c>
      <c r="N23" s="455" t="str">
        <f>IFERROR(VLOOKUP($A23,②男入力!$B$10:$AX$33,21),"")</f>
        <v/>
      </c>
      <c r="O23" s="456" t="str">
        <f>IFERROR(VLOOKUP($A23,②男入力!$B$10:$AX$33,23),"")</f>
        <v/>
      </c>
      <c r="P23" s="457" t="str">
        <f>IFERROR(VLOOKUP($A23,②男入力!$B$10:$AX$33,34),"")</f>
        <v/>
      </c>
      <c r="Q23" s="458" t="str">
        <f>IFERROR(VLOOKUP($A23,②男入力!$B$10:$AX$33,37),"")</f>
        <v/>
      </c>
      <c r="R23" s="459" t="str">
        <f t="shared" si="4"/>
        <v/>
      </c>
      <c r="S23" s="460" t="str">
        <f t="shared" si="5"/>
        <v/>
      </c>
      <c r="T23" s="458" t="str">
        <f>IFERROR(VLOOKUP($A23,②男入力!$B$10:$AZ$33,44),"")</f>
        <v/>
      </c>
    </row>
    <row r="24" spans="1:29" s="10" customFormat="1" ht="30" customHeight="1" thickBot="1">
      <c r="A24" s="93">
        <f>'⑤-2関東男選択'!AD29</f>
        <v>0</v>
      </c>
      <c r="B24" s="44">
        <v>20</v>
      </c>
      <c r="C24" s="395" t="str">
        <f>IFERROR(VLOOKUP($A24,②男入力!$B$10:$AX$33,40),"")</f>
        <v/>
      </c>
      <c r="D24" s="396">
        <f>'⑤-2関東男選択'!AE29</f>
        <v>0</v>
      </c>
      <c r="E24" s="451" t="str">
        <f>IFERROR(VLOOKUP($A24,②男入力!$B$10:$AX$33,3),"")</f>
        <v/>
      </c>
      <c r="F24" s="452" t="str">
        <f>IFERROR(VLOOKUP($A24,②男入力!$B$10:$AX$33,7),"")</f>
        <v/>
      </c>
      <c r="G24" s="451" t="str">
        <f>IFERROR(VLOOKUP($A24,②男入力!$B$10:$AX$33,11),"")</f>
        <v/>
      </c>
      <c r="H24" s="452" t="str">
        <f>IFERROR(VLOOKUP($A24,②男入力!$B$10:$AX$33,15),"")</f>
        <v/>
      </c>
      <c r="I24" s="453" t="str">
        <f t="shared" si="7"/>
        <v/>
      </c>
      <c r="J24" s="454" t="str">
        <f t="shared" si="6"/>
        <v/>
      </c>
      <c r="K24" s="451" t="str">
        <f t="shared" si="2"/>
        <v/>
      </c>
      <c r="L24" s="452" t="str">
        <f t="shared" si="3"/>
        <v/>
      </c>
      <c r="M24" s="455" t="str">
        <f>IFERROR(VLOOKUP($A24,②男入力!$B$10:$AX$33,19),"")</f>
        <v/>
      </c>
      <c r="N24" s="455" t="str">
        <f>IFERROR(VLOOKUP($A24,②男入力!$B$10:$AX$33,21),"")</f>
        <v/>
      </c>
      <c r="O24" s="456" t="str">
        <f>IFERROR(VLOOKUP($A24,②男入力!$B$10:$AX$33,23),"")</f>
        <v/>
      </c>
      <c r="P24" s="457" t="str">
        <f>IFERROR(VLOOKUP($A24,②男入力!$B$10:$AX$33,34),"")</f>
        <v/>
      </c>
      <c r="Q24" s="458" t="str">
        <f>IFERROR(VLOOKUP($A24,②男入力!$B$10:$AX$33,37),"")</f>
        <v/>
      </c>
      <c r="R24" s="459" t="str">
        <f t="shared" si="4"/>
        <v/>
      </c>
      <c r="S24" s="460" t="str">
        <f t="shared" si="5"/>
        <v/>
      </c>
      <c r="T24" s="458" t="str">
        <f>IFERROR(VLOOKUP($A24,②男入力!$B$10:$AZ$33,44),"")</f>
        <v/>
      </c>
    </row>
    <row r="25" spans="1:29" s="10" customFormat="1" ht="30" customHeight="1" thickBot="1">
      <c r="A25" s="93">
        <f>'⑤-2関東男選択'!AD30</f>
        <v>0</v>
      </c>
      <c r="B25" s="44">
        <v>21</v>
      </c>
      <c r="C25" s="395" t="str">
        <f>IFERROR(VLOOKUP($A25,②男入力!$B$10:$AX$33,40),"")</f>
        <v/>
      </c>
      <c r="D25" s="396">
        <f>'⑤-2関東男選択'!AE30</f>
        <v>0</v>
      </c>
      <c r="E25" s="451" t="str">
        <f>IFERROR(VLOOKUP($A25,②男入力!$B$10:$AX$33,3),"")</f>
        <v/>
      </c>
      <c r="F25" s="452" t="str">
        <f>IFERROR(VLOOKUP($A25,②男入力!$B$10:$AX$33,7),"")</f>
        <v/>
      </c>
      <c r="G25" s="451" t="str">
        <f>IFERROR(VLOOKUP($A25,②男入力!$B$10:$AX$33,11),"")</f>
        <v/>
      </c>
      <c r="H25" s="452" t="str">
        <f>IFERROR(VLOOKUP($A25,②男入力!$B$10:$AX$33,15),"")</f>
        <v/>
      </c>
      <c r="I25" s="453" t="str">
        <f t="shared" si="7"/>
        <v/>
      </c>
      <c r="J25" s="454" t="str">
        <f t="shared" si="6"/>
        <v/>
      </c>
      <c r="K25" s="451" t="str">
        <f t="shared" si="2"/>
        <v/>
      </c>
      <c r="L25" s="452" t="str">
        <f t="shared" si="3"/>
        <v/>
      </c>
      <c r="M25" s="455" t="str">
        <f>IFERROR(VLOOKUP($A25,②男入力!$B$10:$AX$33,19),"")</f>
        <v/>
      </c>
      <c r="N25" s="455" t="str">
        <f>IFERROR(VLOOKUP($A25,②男入力!$B$10:$AX$33,21),"")</f>
        <v/>
      </c>
      <c r="O25" s="456" t="str">
        <f>IFERROR(VLOOKUP($A25,②男入力!$B$10:$AX$33,23),"")</f>
        <v/>
      </c>
      <c r="P25" s="457" t="str">
        <f>IFERROR(VLOOKUP($A25,②男入力!$B$10:$AX$33,34),"")</f>
        <v/>
      </c>
      <c r="Q25" s="458" t="str">
        <f>IFERROR(VLOOKUP($A25,②男入力!$B$10:$AX$33,37),"")</f>
        <v/>
      </c>
      <c r="R25" s="459" t="str">
        <f t="shared" si="4"/>
        <v/>
      </c>
      <c r="S25" s="460" t="str">
        <f t="shared" si="5"/>
        <v/>
      </c>
      <c r="T25" s="458" t="str">
        <f>IFERROR(VLOOKUP($A25,②男入力!$B$10:$AZ$33,44),"")</f>
        <v/>
      </c>
    </row>
    <row r="26" spans="1:29" s="10" customFormat="1" ht="30" customHeight="1" thickBot="1">
      <c r="A26" s="93">
        <f>'⑤-2関東男選択'!AD31</f>
        <v>0</v>
      </c>
      <c r="B26" s="44">
        <v>22</v>
      </c>
      <c r="C26" s="395" t="str">
        <f>IFERROR(VLOOKUP($A26,②男入力!$B$10:$AX$33,40),"")</f>
        <v/>
      </c>
      <c r="D26" s="396">
        <f>'⑤-2関東男選択'!AE31</f>
        <v>0</v>
      </c>
      <c r="E26" s="451" t="str">
        <f>IFERROR(VLOOKUP($A26,②男入力!$B$10:$AX$33,3),"")</f>
        <v/>
      </c>
      <c r="F26" s="452" t="str">
        <f>IFERROR(VLOOKUP($A26,②男入力!$B$10:$AX$33,7),"")</f>
        <v/>
      </c>
      <c r="G26" s="451" t="str">
        <f>IFERROR(VLOOKUP($A26,②男入力!$B$10:$AX$33,11),"")</f>
        <v/>
      </c>
      <c r="H26" s="452" t="str">
        <f>IFERROR(VLOOKUP($A26,②男入力!$B$10:$AX$33,15),"")</f>
        <v/>
      </c>
      <c r="I26" s="453" t="str">
        <f t="shared" si="7"/>
        <v/>
      </c>
      <c r="J26" s="454" t="str">
        <f t="shared" si="6"/>
        <v/>
      </c>
      <c r="K26" s="451" t="str">
        <f t="shared" si="2"/>
        <v/>
      </c>
      <c r="L26" s="452" t="str">
        <f t="shared" si="3"/>
        <v/>
      </c>
      <c r="M26" s="455" t="str">
        <f>IFERROR(VLOOKUP($A26,②男入力!$B$10:$AX$33,19),"")</f>
        <v/>
      </c>
      <c r="N26" s="455" t="str">
        <f>IFERROR(VLOOKUP($A26,②男入力!$B$10:$AX$33,21),"")</f>
        <v/>
      </c>
      <c r="O26" s="456" t="str">
        <f>IFERROR(VLOOKUP($A26,②男入力!$B$10:$AX$33,23),"")</f>
        <v/>
      </c>
      <c r="P26" s="457" t="str">
        <f>IFERROR(VLOOKUP($A26,②男入力!$B$10:$AX$33,34),"")</f>
        <v/>
      </c>
      <c r="Q26" s="458" t="str">
        <f>IFERROR(VLOOKUP($A26,②男入力!$B$10:$AX$33,37),"")</f>
        <v/>
      </c>
      <c r="R26" s="459" t="str">
        <f t="shared" si="4"/>
        <v/>
      </c>
      <c r="S26" s="460" t="str">
        <f t="shared" si="5"/>
        <v/>
      </c>
      <c r="T26" s="458" t="str">
        <f>IFERROR(VLOOKUP($A26,②男入力!$B$10:$AZ$33,44),"")</f>
        <v/>
      </c>
    </row>
    <row r="27" spans="1:29" s="10" customFormat="1" ht="30" customHeight="1" thickBot="1">
      <c r="A27" s="93">
        <f>'⑤-2関東男選択'!AD32</f>
        <v>0</v>
      </c>
      <c r="B27" s="44">
        <v>23</v>
      </c>
      <c r="C27" s="395" t="str">
        <f>IFERROR(VLOOKUP($A27,②男入力!$B$10:$AX$33,40),"")</f>
        <v/>
      </c>
      <c r="D27" s="396">
        <f>'⑤-2関東男選択'!AE32</f>
        <v>0</v>
      </c>
      <c r="E27" s="451" t="str">
        <f>IFERROR(VLOOKUP($A27,②男入力!$B$10:$AX$33,3),"")</f>
        <v/>
      </c>
      <c r="F27" s="452" t="str">
        <f>IFERROR(VLOOKUP($A27,②男入力!$B$10:$AX$33,7),"")</f>
        <v/>
      </c>
      <c r="G27" s="451" t="str">
        <f>IFERROR(VLOOKUP($A27,②男入力!$B$10:$AX$33,11),"")</f>
        <v/>
      </c>
      <c r="H27" s="452" t="str">
        <f>IFERROR(VLOOKUP($A27,②男入力!$B$10:$AX$33,15),"")</f>
        <v/>
      </c>
      <c r="I27" s="453" t="str">
        <f t="shared" si="7"/>
        <v/>
      </c>
      <c r="J27" s="454" t="str">
        <f t="shared" si="6"/>
        <v/>
      </c>
      <c r="K27" s="451" t="str">
        <f t="shared" si="2"/>
        <v/>
      </c>
      <c r="L27" s="452" t="str">
        <f t="shared" si="3"/>
        <v/>
      </c>
      <c r="M27" s="455" t="str">
        <f>IFERROR(VLOOKUP($A27,②男入力!$B$10:$AX$33,19),"")</f>
        <v/>
      </c>
      <c r="N27" s="455" t="str">
        <f>IFERROR(VLOOKUP($A27,②男入力!$B$10:$AX$33,21),"")</f>
        <v/>
      </c>
      <c r="O27" s="456" t="str">
        <f>IFERROR(VLOOKUP($A27,②男入力!$B$10:$AX$33,23),"")</f>
        <v/>
      </c>
      <c r="P27" s="457" t="str">
        <f>IFERROR(VLOOKUP($A27,②男入力!$B$10:$AX$33,34),"")</f>
        <v/>
      </c>
      <c r="Q27" s="458" t="str">
        <f>IFERROR(VLOOKUP($A27,②男入力!$B$10:$AX$33,37),"")</f>
        <v/>
      </c>
      <c r="R27" s="459" t="str">
        <f t="shared" si="4"/>
        <v/>
      </c>
      <c r="S27" s="460" t="str">
        <f t="shared" si="5"/>
        <v/>
      </c>
      <c r="T27" s="458" t="str">
        <f>IFERROR(VLOOKUP($A27,②男入力!$B$10:$AZ$33,44),"")</f>
        <v/>
      </c>
    </row>
    <row r="28" spans="1:29" s="10" customFormat="1" ht="30" customHeight="1" thickBot="1">
      <c r="A28" s="93">
        <f>'⑤-2関東男選択'!AD33</f>
        <v>0</v>
      </c>
      <c r="B28" s="44">
        <v>24</v>
      </c>
      <c r="C28" s="395" t="str">
        <f>IFERROR(VLOOKUP($A28,②男入力!$B$10:$AX$33,40),"")</f>
        <v/>
      </c>
      <c r="D28" s="396">
        <f>'⑤-2関東男選択'!AE33</f>
        <v>0</v>
      </c>
      <c r="E28" s="451" t="str">
        <f>IFERROR(VLOOKUP($A28,②男入力!$B$10:$AX$33,3),"")</f>
        <v/>
      </c>
      <c r="F28" s="452" t="str">
        <f>IFERROR(VLOOKUP($A28,②男入力!$B$10:$AX$33,7),"")</f>
        <v/>
      </c>
      <c r="G28" s="451" t="str">
        <f>IFERROR(VLOOKUP($A28,②男入力!$B$10:$AX$33,11),"")</f>
        <v/>
      </c>
      <c r="H28" s="452" t="str">
        <f>IFERROR(VLOOKUP($A28,②男入力!$B$10:$AX$33,15),"")</f>
        <v/>
      </c>
      <c r="I28" s="453" t="str">
        <f t="shared" si="7"/>
        <v/>
      </c>
      <c r="J28" s="454" t="str">
        <f t="shared" si="6"/>
        <v/>
      </c>
      <c r="K28" s="451" t="str">
        <f t="shared" si="2"/>
        <v/>
      </c>
      <c r="L28" s="452" t="str">
        <f t="shared" si="3"/>
        <v/>
      </c>
      <c r="M28" s="455" t="str">
        <f>IFERROR(VLOOKUP($A28,②男入力!$B$10:$AX$33,19),"")</f>
        <v/>
      </c>
      <c r="N28" s="455" t="str">
        <f>IFERROR(VLOOKUP($A28,②男入力!$B$10:$AX$33,21),"")</f>
        <v/>
      </c>
      <c r="O28" s="456" t="str">
        <f>IFERROR(VLOOKUP($A28,②男入力!$B$10:$AX$33,23),"")</f>
        <v/>
      </c>
      <c r="P28" s="457" t="str">
        <f>IFERROR(VLOOKUP($A28,②男入力!$B$10:$AX$33,34),"")</f>
        <v/>
      </c>
      <c r="Q28" s="458" t="str">
        <f>IFERROR(VLOOKUP($A28,②男入力!$B$10:$AX$33,37),"")</f>
        <v/>
      </c>
      <c r="R28" s="459" t="str">
        <f t="shared" si="4"/>
        <v/>
      </c>
      <c r="S28" s="460" t="str">
        <f t="shared" si="5"/>
        <v/>
      </c>
      <c r="T28" s="458" t="str">
        <f>IFERROR(VLOOKUP($A28,②男入力!$B$10:$AZ$33,44),"")</f>
        <v/>
      </c>
    </row>
    <row r="29" spans="1:29" s="10" customFormat="1" ht="30" customHeight="1" thickBot="1">
      <c r="C29" s="18"/>
      <c r="D29" s="18"/>
      <c r="E29" s="18"/>
      <c r="F29" s="18"/>
      <c r="G29" s="18"/>
      <c r="H29" s="18"/>
      <c r="I29" s="18"/>
      <c r="J29" s="19"/>
      <c r="K29" s="18"/>
      <c r="L29" s="19"/>
      <c r="M29" s="18"/>
      <c r="N29" s="18"/>
      <c r="O29" s="20"/>
      <c r="P29" s="21"/>
      <c r="Q29" s="21"/>
      <c r="R29" s="18"/>
      <c r="S29" s="18"/>
      <c r="T29" s="187"/>
    </row>
    <row r="30" spans="1:29" s="9" customFormat="1" ht="30" customHeight="1">
      <c r="B30" s="1087" t="s">
        <v>50</v>
      </c>
      <c r="C30" s="327" t="s">
        <v>60</v>
      </c>
      <c r="D30" s="1089" t="s">
        <v>201</v>
      </c>
      <c r="E30" s="1080" t="s">
        <v>52</v>
      </c>
      <c r="F30" s="1080"/>
      <c r="G30" s="1091" t="s">
        <v>37</v>
      </c>
      <c r="H30" s="1092"/>
      <c r="I30" s="1091" t="s">
        <v>22</v>
      </c>
      <c r="J30" s="1093"/>
      <c r="K30" s="1093"/>
      <c r="L30" s="1092"/>
      <c r="M30" s="1080" t="s">
        <v>32</v>
      </c>
      <c r="N30" s="1080" t="s">
        <v>33</v>
      </c>
      <c r="O30" s="1082" t="s">
        <v>34</v>
      </c>
      <c r="P30" s="1080" t="s">
        <v>35</v>
      </c>
      <c r="Q30" s="1080" t="s">
        <v>36</v>
      </c>
      <c r="R30" s="1080" t="s">
        <v>23</v>
      </c>
      <c r="S30" s="1080" t="s">
        <v>372</v>
      </c>
      <c r="T30" s="1099" t="s">
        <v>373</v>
      </c>
    </row>
    <row r="31" spans="1:29" s="9" customFormat="1" ht="30" customHeight="1" thickBot="1">
      <c r="B31" s="1088"/>
      <c r="C31" s="328" t="s">
        <v>61</v>
      </c>
      <c r="D31" s="1090"/>
      <c r="E31" s="29" t="s">
        <v>31</v>
      </c>
      <c r="F31" s="42" t="s">
        <v>11</v>
      </c>
      <c r="G31" s="29" t="s">
        <v>68</v>
      </c>
      <c r="H31" s="42" t="s">
        <v>69</v>
      </c>
      <c r="I31" s="135" t="s">
        <v>54</v>
      </c>
      <c r="J31" s="138" t="s">
        <v>37</v>
      </c>
      <c r="K31" s="139" t="s">
        <v>55</v>
      </c>
      <c r="L31" s="42" t="s">
        <v>37</v>
      </c>
      <c r="M31" s="1081"/>
      <c r="N31" s="1081"/>
      <c r="O31" s="1083"/>
      <c r="P31" s="1081"/>
      <c r="Q31" s="1081"/>
      <c r="R31" s="1081"/>
      <c r="S31" s="1081"/>
      <c r="T31" s="1100"/>
    </row>
    <row r="32" spans="1:29" s="5" customFormat="1" ht="30" customHeight="1" thickBot="1">
      <c r="B32" s="34" t="s">
        <v>56</v>
      </c>
      <c r="C32" s="39" t="s">
        <v>62</v>
      </c>
      <c r="D32" s="188" t="s">
        <v>203</v>
      </c>
      <c r="E32" s="40" t="s">
        <v>472</v>
      </c>
      <c r="F32" s="41" t="s">
        <v>48</v>
      </c>
      <c r="G32" s="40" t="s">
        <v>475</v>
      </c>
      <c r="H32" s="41" t="s">
        <v>481</v>
      </c>
      <c r="I32" s="136" t="s">
        <v>448</v>
      </c>
      <c r="J32" s="140" t="s">
        <v>449</v>
      </c>
      <c r="K32" s="40" t="s">
        <v>451</v>
      </c>
      <c r="L32" s="137" t="s">
        <v>452</v>
      </c>
      <c r="M32" s="22">
        <v>3</v>
      </c>
      <c r="N32" s="22" t="s">
        <v>45</v>
      </c>
      <c r="O32" s="23" t="s">
        <v>477</v>
      </c>
      <c r="P32" s="24">
        <v>170</v>
      </c>
      <c r="Q32" s="24">
        <v>72</v>
      </c>
      <c r="R32" s="22" t="s">
        <v>478</v>
      </c>
      <c r="S32" s="22" t="s">
        <v>479</v>
      </c>
      <c r="T32" s="22"/>
      <c r="X32" s="146">
        <f>①基本情報!$B$9</f>
        <v>0</v>
      </c>
      <c r="Y32" s="146">
        <f>①基本情報!$B$8</f>
        <v>0</v>
      </c>
      <c r="Z32" s="146">
        <f>①基本情報!$J$9</f>
        <v>0</v>
      </c>
      <c r="AA32" s="146">
        <f>①基本情報!$J$8</f>
        <v>0</v>
      </c>
      <c r="AB32" s="147" t="str">
        <f>IF(①基本情報!$K$56=0,'⑧-2-4関東女個印刷'!$A$10,'⑧-2-4関東女個印刷'!$A$13)</f>
        <v xml:space="preserve"> </v>
      </c>
      <c r="AC32" s="148" t="str">
        <f>'⑧-2-4関東女個印刷'!$Z$10</f>
        <v xml:space="preserve"> </v>
      </c>
    </row>
    <row r="33" spans="1:20" s="10" customFormat="1" ht="30" customHeight="1" thickBot="1">
      <c r="A33" s="93">
        <f>'⑥-2関東女選択'!AD10</f>
        <v>0</v>
      </c>
      <c r="B33" s="34">
        <v>1</v>
      </c>
      <c r="C33" s="395" t="str">
        <f>IFERROR(VLOOKUP($A33,③女入力!$B$10:$AX$33,40),"")</f>
        <v/>
      </c>
      <c r="D33" s="396">
        <f>'⑥-2関東女選択'!AE10</f>
        <v>0</v>
      </c>
      <c r="E33" s="451" t="str">
        <f>IFERROR(VLOOKUP($A33,③女入力!$B$10:$AX$33,3),"")</f>
        <v/>
      </c>
      <c r="F33" s="452" t="str">
        <f>IFERROR(VLOOKUP($A33,③女入力!$B$10:$AX$33,7),"")</f>
        <v/>
      </c>
      <c r="G33" s="451" t="str">
        <f>IFERROR(VLOOKUP($A33,③女入力!$B$10:$AX$33,11),"")</f>
        <v/>
      </c>
      <c r="H33" s="452" t="str">
        <f>IFERROR(VLOOKUP($A33,③女入力!$B$10:$AX$33,15),"")</f>
        <v/>
      </c>
      <c r="I33" s="453" t="str">
        <f t="shared" ref="I33:I36" si="8">IF($E33="","",$X$32)</f>
        <v/>
      </c>
      <c r="J33" s="463" t="str">
        <f t="shared" ref="J33:J36" si="9">IF($E33="","",$Y$32)</f>
        <v/>
      </c>
      <c r="K33" s="451" t="str">
        <f t="shared" ref="K33:K36" si="10">IF($E33="","",$Z$32)</f>
        <v/>
      </c>
      <c r="L33" s="452" t="str">
        <f t="shared" ref="L33:L36" si="11">IF($E33="","",$AA$32)</f>
        <v/>
      </c>
      <c r="M33" s="455" t="str">
        <f>IFERROR(VLOOKUP($A33,③女入力!$B$10:$AX$33,19),"")</f>
        <v/>
      </c>
      <c r="N33" s="455" t="str">
        <f>IFERROR(VLOOKUP($A33,③女入力!$B$10:$AX$33,21),"")</f>
        <v/>
      </c>
      <c r="O33" s="456" t="str">
        <f>IFERROR(VLOOKUP($A33,③女入力!$B$10:$AX$33,23),"")</f>
        <v/>
      </c>
      <c r="P33" s="457" t="str">
        <f>IFERROR(VLOOKUP($A33,③女入力!$B$10:$AX$33,34),"")</f>
        <v/>
      </c>
      <c r="Q33" s="458" t="str">
        <f>IFERROR(VLOOKUP($A33,③女入力!$B$10:$AX$33,37),"")</f>
        <v/>
      </c>
      <c r="R33" s="459" t="str">
        <f>IF($E33="","",$AB$32)</f>
        <v/>
      </c>
      <c r="S33" s="460" t="str">
        <f>IF($E33="","",$AC$32)</f>
        <v/>
      </c>
      <c r="T33" s="459" t="str">
        <f>IFERROR(VLOOKUP($A33,③女入力!$B$10:$AZ$25,44),"")</f>
        <v/>
      </c>
    </row>
    <row r="34" spans="1:20" s="10" customFormat="1" ht="30" customHeight="1" thickBot="1">
      <c r="A34" s="93">
        <f>'⑥-2関東女選択'!AD11</f>
        <v>0</v>
      </c>
      <c r="B34" s="45">
        <v>2</v>
      </c>
      <c r="C34" s="395" t="str">
        <f>IFERROR(VLOOKUP($A34,③女入力!$B$10:$AX$33,40),"")</f>
        <v/>
      </c>
      <c r="D34" s="396">
        <f>'⑥-2関東女選択'!AE11</f>
        <v>0</v>
      </c>
      <c r="E34" s="451" t="str">
        <f>IFERROR(VLOOKUP($A34,③女入力!$B$10:$AX$33,3),"")</f>
        <v/>
      </c>
      <c r="F34" s="452" t="str">
        <f>IFERROR(VLOOKUP($A34,③女入力!$B$10:$AX$33,7),"")</f>
        <v/>
      </c>
      <c r="G34" s="451" t="str">
        <f>IFERROR(VLOOKUP($A34,③女入力!$B$10:$AX$33,11),"")</f>
        <v/>
      </c>
      <c r="H34" s="452" t="str">
        <f>IFERROR(VLOOKUP($A34,③女入力!$B$10:$AX$33,15),"")</f>
        <v/>
      </c>
      <c r="I34" s="453" t="str">
        <f t="shared" si="8"/>
        <v/>
      </c>
      <c r="J34" s="463" t="str">
        <f t="shared" si="9"/>
        <v/>
      </c>
      <c r="K34" s="451" t="str">
        <f t="shared" si="10"/>
        <v/>
      </c>
      <c r="L34" s="452" t="str">
        <f t="shared" si="11"/>
        <v/>
      </c>
      <c r="M34" s="455" t="str">
        <f>IFERROR(VLOOKUP($A34,③女入力!$B$10:$AX$33,19),"")</f>
        <v/>
      </c>
      <c r="N34" s="455" t="str">
        <f>IFERROR(VLOOKUP($A34,③女入力!$B$10:$AX$33,21),"")</f>
        <v/>
      </c>
      <c r="O34" s="456" t="str">
        <f>IFERROR(VLOOKUP($A34,③女入力!$B$10:$AX$33,23),"")</f>
        <v/>
      </c>
      <c r="P34" s="457" t="str">
        <f>IFERROR(VLOOKUP($A34,③女入力!$B$10:$AX$33,34),"")</f>
        <v/>
      </c>
      <c r="Q34" s="458" t="str">
        <f>IFERROR(VLOOKUP($A34,③女入力!$B$10:$AX$33,37),"")</f>
        <v/>
      </c>
      <c r="R34" s="459" t="str">
        <f t="shared" ref="R34:R48" si="12">IF($E34="","",$AB$32)</f>
        <v/>
      </c>
      <c r="S34" s="460" t="str">
        <f t="shared" ref="S34:S48" si="13">IF($E34="","",$AC$32)</f>
        <v/>
      </c>
      <c r="T34" s="459" t="str">
        <f>IFERROR(VLOOKUP($A34,③女入力!$B$10:$AZ$25,44),"")</f>
        <v/>
      </c>
    </row>
    <row r="35" spans="1:20" s="10" customFormat="1" ht="30" customHeight="1" thickBot="1">
      <c r="A35" s="93">
        <f>'⑥-2関東女選択'!AD12</f>
        <v>0</v>
      </c>
      <c r="B35" s="46">
        <v>3</v>
      </c>
      <c r="C35" s="395" t="str">
        <f>IFERROR(VLOOKUP($A35,③女入力!$B$10:$AX$33,40),"")</f>
        <v/>
      </c>
      <c r="D35" s="396">
        <f>'⑥-2関東女選択'!AE12</f>
        <v>0</v>
      </c>
      <c r="E35" s="451" t="str">
        <f>IFERROR(VLOOKUP($A35,③女入力!$B$10:$AX$33,3),"")</f>
        <v/>
      </c>
      <c r="F35" s="452" t="str">
        <f>IFERROR(VLOOKUP($A35,③女入力!$B$10:$AX$33,7),"")</f>
        <v/>
      </c>
      <c r="G35" s="451" t="str">
        <f>IFERROR(VLOOKUP($A35,③女入力!$B$10:$AX$33,11),"")</f>
        <v/>
      </c>
      <c r="H35" s="452" t="str">
        <f>IFERROR(VLOOKUP($A35,③女入力!$B$10:$AX$33,15),"")</f>
        <v/>
      </c>
      <c r="I35" s="453" t="str">
        <f t="shared" si="8"/>
        <v/>
      </c>
      <c r="J35" s="463" t="str">
        <f t="shared" si="9"/>
        <v/>
      </c>
      <c r="K35" s="451" t="str">
        <f t="shared" si="10"/>
        <v/>
      </c>
      <c r="L35" s="452" t="str">
        <f t="shared" si="11"/>
        <v/>
      </c>
      <c r="M35" s="455" t="str">
        <f>IFERROR(VLOOKUP($A35,③女入力!$B$10:$AX$33,19),"")</f>
        <v/>
      </c>
      <c r="N35" s="455" t="str">
        <f>IFERROR(VLOOKUP($A35,③女入力!$B$10:$AX$33,21),"")</f>
        <v/>
      </c>
      <c r="O35" s="456" t="str">
        <f>IFERROR(VLOOKUP($A35,③女入力!$B$10:$AX$33,23),"")</f>
        <v/>
      </c>
      <c r="P35" s="457" t="str">
        <f>IFERROR(VLOOKUP($A35,③女入力!$B$10:$AX$33,34),"")</f>
        <v/>
      </c>
      <c r="Q35" s="458" t="str">
        <f>IFERROR(VLOOKUP($A35,③女入力!$B$10:$AX$33,37),"")</f>
        <v/>
      </c>
      <c r="R35" s="459" t="str">
        <f t="shared" si="12"/>
        <v/>
      </c>
      <c r="S35" s="460" t="str">
        <f t="shared" si="13"/>
        <v/>
      </c>
      <c r="T35" s="459" t="str">
        <f>IFERROR(VLOOKUP($A35,③女入力!$B$10:$AZ$25,44),"")</f>
        <v/>
      </c>
    </row>
    <row r="36" spans="1:20" s="10" customFormat="1" ht="30" customHeight="1" thickBot="1">
      <c r="A36" s="93">
        <f>'⑥-2関東女選択'!AD13</f>
        <v>0</v>
      </c>
      <c r="B36" s="45">
        <v>4</v>
      </c>
      <c r="C36" s="395" t="str">
        <f>IFERROR(VLOOKUP($A36,③女入力!$B$10:$AX$33,40),"")</f>
        <v/>
      </c>
      <c r="D36" s="396">
        <f>'⑥-2関東女選択'!AE13</f>
        <v>0</v>
      </c>
      <c r="E36" s="451" t="str">
        <f>IFERROR(VLOOKUP($A36,③女入力!$B$10:$AX$33,3),"")</f>
        <v/>
      </c>
      <c r="F36" s="452" t="str">
        <f>IFERROR(VLOOKUP($A36,③女入力!$B$10:$AX$33,7),"")</f>
        <v/>
      </c>
      <c r="G36" s="451" t="str">
        <f>IFERROR(VLOOKUP($A36,③女入力!$B$10:$AX$33,11),"")</f>
        <v/>
      </c>
      <c r="H36" s="452" t="str">
        <f>IFERROR(VLOOKUP($A36,③女入力!$B$10:$AX$33,15),"")</f>
        <v/>
      </c>
      <c r="I36" s="453" t="str">
        <f t="shared" si="8"/>
        <v/>
      </c>
      <c r="J36" s="463" t="str">
        <f t="shared" si="9"/>
        <v/>
      </c>
      <c r="K36" s="451" t="str">
        <f t="shared" si="10"/>
        <v/>
      </c>
      <c r="L36" s="452" t="str">
        <f t="shared" si="11"/>
        <v/>
      </c>
      <c r="M36" s="455" t="str">
        <f>IFERROR(VLOOKUP($A36,③女入力!$B$10:$AX$33,19),"")</f>
        <v/>
      </c>
      <c r="N36" s="455" t="str">
        <f>IFERROR(VLOOKUP($A36,③女入力!$B$10:$AX$33,21),"")</f>
        <v/>
      </c>
      <c r="O36" s="456" t="str">
        <f>IFERROR(VLOOKUP($A36,③女入力!$B$10:$AX$33,23),"")</f>
        <v/>
      </c>
      <c r="P36" s="457" t="str">
        <f>IFERROR(VLOOKUP($A36,③女入力!$B$10:$AX$33,34),"")</f>
        <v/>
      </c>
      <c r="Q36" s="458" t="str">
        <f>IFERROR(VLOOKUP($A36,③女入力!$B$10:$AX$33,37),"")</f>
        <v/>
      </c>
      <c r="R36" s="459" t="str">
        <f t="shared" si="12"/>
        <v/>
      </c>
      <c r="S36" s="460" t="str">
        <f t="shared" si="13"/>
        <v/>
      </c>
      <c r="T36" s="459" t="str">
        <f>IFERROR(VLOOKUP($A36,③女入力!$B$10:$AZ$25,44),"")</f>
        <v/>
      </c>
    </row>
    <row r="37" spans="1:20" s="10" customFormat="1" ht="30" customHeight="1" thickBot="1">
      <c r="A37" s="93">
        <f>'⑥-2関東女選択'!AD14</f>
        <v>0</v>
      </c>
      <c r="B37" s="46">
        <v>5</v>
      </c>
      <c r="C37" s="395" t="str">
        <f>IFERROR(VLOOKUP($A37,③女入力!$B$10:$AX$33,40),"")</f>
        <v/>
      </c>
      <c r="D37" s="396">
        <f>'⑥-2関東女選択'!AE14</f>
        <v>0</v>
      </c>
      <c r="E37" s="451" t="str">
        <f>IFERROR(VLOOKUP($A37,③女入力!$B$10:$AX$33,3),"")</f>
        <v/>
      </c>
      <c r="F37" s="452" t="str">
        <f>IFERROR(VLOOKUP($A37,③女入力!$B$10:$AX$33,7),"")</f>
        <v/>
      </c>
      <c r="G37" s="451" t="str">
        <f>IFERROR(VLOOKUP($A37,③女入力!$B$10:$AX$33,11),"")</f>
        <v/>
      </c>
      <c r="H37" s="452" t="str">
        <f>IFERROR(VLOOKUP($A37,③女入力!$B$10:$AX$33,15),"")</f>
        <v/>
      </c>
      <c r="I37" s="453" t="str">
        <f>IF($E37="","",$X$32)</f>
        <v/>
      </c>
      <c r="J37" s="463" t="str">
        <f>IF($E37="","",$Y$32)</f>
        <v/>
      </c>
      <c r="K37" s="451" t="str">
        <f>IF($E37="","",$Z$32)</f>
        <v/>
      </c>
      <c r="L37" s="452" t="str">
        <f>IF($E37="","",$AA$32)</f>
        <v/>
      </c>
      <c r="M37" s="455" t="str">
        <f>IFERROR(VLOOKUP($A37,③女入力!$B$10:$AX$33,19),"")</f>
        <v/>
      </c>
      <c r="N37" s="455" t="str">
        <f>IFERROR(VLOOKUP($A37,③女入力!$B$10:$AX$33,21),"")</f>
        <v/>
      </c>
      <c r="O37" s="456" t="str">
        <f>IFERROR(VLOOKUP($A37,③女入力!$B$10:$AX$33,23),"")</f>
        <v/>
      </c>
      <c r="P37" s="457" t="str">
        <f>IFERROR(VLOOKUP($A37,③女入力!$B$10:$AX$33,34),"")</f>
        <v/>
      </c>
      <c r="Q37" s="458" t="str">
        <f>IFERROR(VLOOKUP($A37,③女入力!$B$10:$AX$33,37),"")</f>
        <v/>
      </c>
      <c r="R37" s="459" t="str">
        <f t="shared" si="12"/>
        <v/>
      </c>
      <c r="S37" s="460" t="str">
        <f t="shared" si="13"/>
        <v/>
      </c>
      <c r="T37" s="459" t="str">
        <f>IFERROR(VLOOKUP($A37,③女入力!$B$10:$AZ$25,44),"")</f>
        <v/>
      </c>
    </row>
    <row r="38" spans="1:20" s="10" customFormat="1" ht="30" customHeight="1" thickBot="1">
      <c r="A38" s="93">
        <f>'⑥-2関東女選択'!AD15</f>
        <v>0</v>
      </c>
      <c r="B38" s="45">
        <v>6</v>
      </c>
      <c r="C38" s="395" t="str">
        <f>IFERROR(VLOOKUP($A38,③女入力!$B$10:$AX$33,40),"")</f>
        <v/>
      </c>
      <c r="D38" s="396">
        <f>'⑥-2関東女選択'!AE15</f>
        <v>0</v>
      </c>
      <c r="E38" s="451" t="str">
        <f>IFERROR(VLOOKUP($A38,③女入力!$B$10:$AX$33,3),"")</f>
        <v/>
      </c>
      <c r="F38" s="452" t="str">
        <f>IFERROR(VLOOKUP($A38,③女入力!$B$10:$AX$33,7),"")</f>
        <v/>
      </c>
      <c r="G38" s="451" t="str">
        <f>IFERROR(VLOOKUP($A38,③女入力!$B$10:$AX$33,11),"")</f>
        <v/>
      </c>
      <c r="H38" s="452" t="str">
        <f>IFERROR(VLOOKUP($A38,③女入力!$B$10:$AX$33,15),"")</f>
        <v/>
      </c>
      <c r="I38" s="453" t="str">
        <f t="shared" ref="I38:I48" si="14">IF($E38="","",$X$32)</f>
        <v/>
      </c>
      <c r="J38" s="463" t="str">
        <f t="shared" ref="J38:J48" si="15">IF($E38="","",$Y$32)</f>
        <v/>
      </c>
      <c r="K38" s="451" t="str">
        <f t="shared" ref="K38:K48" si="16">IF($E38="","",$Z$32)</f>
        <v/>
      </c>
      <c r="L38" s="452" t="str">
        <f t="shared" ref="L38:L48" si="17">IF($E38="","",$AA$32)</f>
        <v/>
      </c>
      <c r="M38" s="455" t="str">
        <f>IFERROR(VLOOKUP($A38,③女入力!$B$10:$AX$33,19),"")</f>
        <v/>
      </c>
      <c r="N38" s="455" t="str">
        <f>IFERROR(VLOOKUP($A38,③女入力!$B$10:$AX$33,21),"")</f>
        <v/>
      </c>
      <c r="O38" s="456" t="str">
        <f>IFERROR(VLOOKUP($A38,③女入力!$B$10:$AX$33,23),"")</f>
        <v/>
      </c>
      <c r="P38" s="457" t="str">
        <f>IFERROR(VLOOKUP($A38,③女入力!$B$10:$AX$33,34),"")</f>
        <v/>
      </c>
      <c r="Q38" s="458" t="str">
        <f>IFERROR(VLOOKUP($A38,③女入力!$B$10:$AX$33,37),"")</f>
        <v/>
      </c>
      <c r="R38" s="459" t="str">
        <f t="shared" si="12"/>
        <v/>
      </c>
      <c r="S38" s="460" t="str">
        <f t="shared" si="13"/>
        <v/>
      </c>
      <c r="T38" s="459" t="str">
        <f>IFERROR(VLOOKUP($A38,③女入力!$B$10:$AZ$25,44),"")</f>
        <v/>
      </c>
    </row>
    <row r="39" spans="1:20" s="10" customFormat="1" ht="30" customHeight="1" thickBot="1">
      <c r="A39" s="93">
        <f>'⑥-2関東女選択'!AD16</f>
        <v>0</v>
      </c>
      <c r="B39" s="46">
        <v>7</v>
      </c>
      <c r="C39" s="395" t="str">
        <f>IFERROR(VLOOKUP($A39,③女入力!$B$10:$AX$33,40),"")</f>
        <v/>
      </c>
      <c r="D39" s="396">
        <f>'⑥-2関東女選択'!AE16</f>
        <v>0</v>
      </c>
      <c r="E39" s="451" t="str">
        <f>IFERROR(VLOOKUP($A39,③女入力!$B$10:$AX$33,3),"")</f>
        <v/>
      </c>
      <c r="F39" s="452" t="str">
        <f>IFERROR(VLOOKUP($A39,③女入力!$B$10:$AX$33,7),"")</f>
        <v/>
      </c>
      <c r="G39" s="451" t="str">
        <f>IFERROR(VLOOKUP($A39,③女入力!$B$10:$AX$33,11),"")</f>
        <v/>
      </c>
      <c r="H39" s="452" t="str">
        <f>IFERROR(VLOOKUP($A39,③女入力!$B$10:$AX$33,15),"")</f>
        <v/>
      </c>
      <c r="I39" s="453" t="str">
        <f t="shared" si="14"/>
        <v/>
      </c>
      <c r="J39" s="463" t="str">
        <f t="shared" si="15"/>
        <v/>
      </c>
      <c r="K39" s="451" t="str">
        <f t="shared" si="16"/>
        <v/>
      </c>
      <c r="L39" s="452" t="str">
        <f t="shared" si="17"/>
        <v/>
      </c>
      <c r="M39" s="455" t="str">
        <f>IFERROR(VLOOKUP($A39,③女入力!$B$10:$AX$33,19),"")</f>
        <v/>
      </c>
      <c r="N39" s="455" t="str">
        <f>IFERROR(VLOOKUP($A39,③女入力!$B$10:$AX$33,21),"")</f>
        <v/>
      </c>
      <c r="O39" s="456" t="str">
        <f>IFERROR(VLOOKUP($A39,③女入力!$B$10:$AX$33,23),"")</f>
        <v/>
      </c>
      <c r="P39" s="457" t="str">
        <f>IFERROR(VLOOKUP($A39,③女入力!$B$10:$AX$33,34),"")</f>
        <v/>
      </c>
      <c r="Q39" s="458" t="str">
        <f>IFERROR(VLOOKUP($A39,③女入力!$B$10:$AX$33,37),"")</f>
        <v/>
      </c>
      <c r="R39" s="459" t="str">
        <f t="shared" si="12"/>
        <v/>
      </c>
      <c r="S39" s="460" t="str">
        <f t="shared" si="13"/>
        <v/>
      </c>
      <c r="T39" s="459" t="str">
        <f>IFERROR(VLOOKUP($A39,③女入力!$B$10:$AZ$25,44),"")</f>
        <v/>
      </c>
    </row>
    <row r="40" spans="1:20" s="10" customFormat="1" ht="30" customHeight="1" thickBot="1">
      <c r="A40" s="93">
        <f>'⑥-2関東女選択'!AD17</f>
        <v>0</v>
      </c>
      <c r="B40" s="45">
        <v>8</v>
      </c>
      <c r="C40" s="395" t="str">
        <f>IFERROR(VLOOKUP($A40,③女入力!$B$10:$AX$33,40),"")</f>
        <v/>
      </c>
      <c r="D40" s="396">
        <f>'⑥-2関東女選択'!AE17</f>
        <v>0</v>
      </c>
      <c r="E40" s="451" t="str">
        <f>IFERROR(VLOOKUP($A40,③女入力!$B$10:$AX$33,3),"")</f>
        <v/>
      </c>
      <c r="F40" s="452" t="str">
        <f>IFERROR(VLOOKUP($A40,③女入力!$B$10:$AX$33,7),"")</f>
        <v/>
      </c>
      <c r="G40" s="451" t="str">
        <f>IFERROR(VLOOKUP($A40,③女入力!$B$10:$AX$33,11),"")</f>
        <v/>
      </c>
      <c r="H40" s="452" t="str">
        <f>IFERROR(VLOOKUP($A40,③女入力!$B$10:$AX$33,15),"")</f>
        <v/>
      </c>
      <c r="I40" s="453" t="str">
        <f t="shared" si="14"/>
        <v/>
      </c>
      <c r="J40" s="463" t="str">
        <f t="shared" si="15"/>
        <v/>
      </c>
      <c r="K40" s="451" t="str">
        <f t="shared" si="16"/>
        <v/>
      </c>
      <c r="L40" s="452" t="str">
        <f t="shared" si="17"/>
        <v/>
      </c>
      <c r="M40" s="455" t="str">
        <f>IFERROR(VLOOKUP($A40,③女入力!$B$10:$AX$33,19),"")</f>
        <v/>
      </c>
      <c r="N40" s="455" t="str">
        <f>IFERROR(VLOOKUP($A40,③女入力!$B$10:$AX$33,21),"")</f>
        <v/>
      </c>
      <c r="O40" s="456" t="str">
        <f>IFERROR(VLOOKUP($A40,③女入力!$B$10:$AX$33,23),"")</f>
        <v/>
      </c>
      <c r="P40" s="457" t="str">
        <f>IFERROR(VLOOKUP($A40,③女入力!$B$10:$AX$33,34),"")</f>
        <v/>
      </c>
      <c r="Q40" s="458" t="str">
        <f>IFERROR(VLOOKUP($A40,③女入力!$B$10:$AX$33,37),"")</f>
        <v/>
      </c>
      <c r="R40" s="459" t="str">
        <f t="shared" si="12"/>
        <v/>
      </c>
      <c r="S40" s="460" t="str">
        <f t="shared" si="13"/>
        <v/>
      </c>
      <c r="T40" s="459" t="str">
        <f>IFERROR(VLOOKUP($A40,③女入力!$B$10:$AZ$25,44),"")</f>
        <v/>
      </c>
    </row>
    <row r="41" spans="1:20" s="10" customFormat="1" ht="30" customHeight="1" thickBot="1">
      <c r="A41" s="93">
        <f>'⑥-2関東女選択'!AD18</f>
        <v>0</v>
      </c>
      <c r="B41" s="46">
        <v>9</v>
      </c>
      <c r="C41" s="395" t="str">
        <f>IFERROR(VLOOKUP($A41,③女入力!$B$10:$AX$33,40),"")</f>
        <v/>
      </c>
      <c r="D41" s="396">
        <f>'⑥-2関東女選択'!AE18</f>
        <v>0</v>
      </c>
      <c r="E41" s="451" t="str">
        <f>IFERROR(VLOOKUP($A41,③女入力!$B$10:$AX$33,3),"")</f>
        <v/>
      </c>
      <c r="F41" s="452" t="str">
        <f>IFERROR(VLOOKUP($A41,③女入力!$B$10:$AX$33,7),"")</f>
        <v/>
      </c>
      <c r="G41" s="451" t="str">
        <f>IFERROR(VLOOKUP($A41,③女入力!$B$10:$AX$33,11),"")</f>
        <v/>
      </c>
      <c r="H41" s="452" t="str">
        <f>IFERROR(VLOOKUP($A41,③女入力!$B$10:$AX$33,15),"")</f>
        <v/>
      </c>
      <c r="I41" s="453" t="str">
        <f t="shared" si="14"/>
        <v/>
      </c>
      <c r="J41" s="463" t="str">
        <f t="shared" si="15"/>
        <v/>
      </c>
      <c r="K41" s="451" t="str">
        <f t="shared" si="16"/>
        <v/>
      </c>
      <c r="L41" s="452" t="str">
        <f t="shared" si="17"/>
        <v/>
      </c>
      <c r="M41" s="455" t="str">
        <f>IFERROR(VLOOKUP($A41,③女入力!$B$10:$AX$33,19),"")</f>
        <v/>
      </c>
      <c r="N41" s="455" t="str">
        <f>IFERROR(VLOOKUP($A41,③女入力!$B$10:$AX$33,21),"")</f>
        <v/>
      </c>
      <c r="O41" s="456" t="str">
        <f>IFERROR(VLOOKUP($A41,③女入力!$B$10:$AX$33,23),"")</f>
        <v/>
      </c>
      <c r="P41" s="457" t="str">
        <f>IFERROR(VLOOKUP($A41,③女入力!$B$10:$AX$33,34),"")</f>
        <v/>
      </c>
      <c r="Q41" s="458" t="str">
        <f>IFERROR(VLOOKUP($A41,③女入力!$B$10:$AX$33,37),"")</f>
        <v/>
      </c>
      <c r="R41" s="459" t="str">
        <f t="shared" si="12"/>
        <v/>
      </c>
      <c r="S41" s="460" t="str">
        <f t="shared" si="13"/>
        <v/>
      </c>
      <c r="T41" s="459" t="str">
        <f>IFERROR(VLOOKUP($A41,③女入力!$B$10:$AZ$25,44),"")</f>
        <v/>
      </c>
    </row>
    <row r="42" spans="1:20" ht="30" customHeight="1" thickBot="1">
      <c r="A42" s="93">
        <f>'⑥-2関東女選択'!AD19</f>
        <v>0</v>
      </c>
      <c r="B42" s="45">
        <v>10</v>
      </c>
      <c r="C42" s="395" t="str">
        <f>IFERROR(VLOOKUP($A42,③女入力!$B$10:$AX$33,40),"")</f>
        <v/>
      </c>
      <c r="D42" s="396">
        <f>'⑥-2関東女選択'!AE19</f>
        <v>0</v>
      </c>
      <c r="E42" s="451" t="str">
        <f>IFERROR(VLOOKUP($A42,③女入力!$B$10:$AX$33,3),"")</f>
        <v/>
      </c>
      <c r="F42" s="452" t="str">
        <f>IFERROR(VLOOKUP($A42,③女入力!$B$10:$AX$33,7),"")</f>
        <v/>
      </c>
      <c r="G42" s="451" t="str">
        <f>IFERROR(VLOOKUP($A42,③女入力!$B$10:$AX$33,11),"")</f>
        <v/>
      </c>
      <c r="H42" s="452" t="str">
        <f>IFERROR(VLOOKUP($A42,③女入力!$B$10:$AX$33,15),"")</f>
        <v/>
      </c>
      <c r="I42" s="453" t="str">
        <f t="shared" si="14"/>
        <v/>
      </c>
      <c r="J42" s="463" t="str">
        <f t="shared" si="15"/>
        <v/>
      </c>
      <c r="K42" s="451" t="str">
        <f t="shared" si="16"/>
        <v/>
      </c>
      <c r="L42" s="452" t="str">
        <f t="shared" si="17"/>
        <v/>
      </c>
      <c r="M42" s="455" t="str">
        <f>IFERROR(VLOOKUP($A42,③女入力!$B$10:$AX$33,19),"")</f>
        <v/>
      </c>
      <c r="N42" s="455" t="str">
        <f>IFERROR(VLOOKUP($A42,③女入力!$B$10:$AX$33,21),"")</f>
        <v/>
      </c>
      <c r="O42" s="456" t="str">
        <f>IFERROR(VLOOKUP($A42,③女入力!$B$10:$AX$33,23),"")</f>
        <v/>
      </c>
      <c r="P42" s="457" t="str">
        <f>IFERROR(VLOOKUP($A42,③女入力!$B$10:$AX$33,34),"")</f>
        <v/>
      </c>
      <c r="Q42" s="458" t="str">
        <f>IFERROR(VLOOKUP($A42,③女入力!$B$10:$AX$33,37),"")</f>
        <v/>
      </c>
      <c r="R42" s="459" t="str">
        <f t="shared" si="12"/>
        <v/>
      </c>
      <c r="S42" s="460" t="str">
        <f t="shared" si="13"/>
        <v/>
      </c>
      <c r="T42" s="459" t="str">
        <f>IFERROR(VLOOKUP($A42,③女入力!$B$10:$AZ$25,44),"")</f>
        <v/>
      </c>
    </row>
    <row r="43" spans="1:20" ht="30" customHeight="1" thickBot="1">
      <c r="A43" s="93">
        <f>'⑥-2関東女選択'!AD20</f>
        <v>0</v>
      </c>
      <c r="B43" s="46">
        <v>11</v>
      </c>
      <c r="C43" s="395" t="str">
        <f>IFERROR(VLOOKUP($A43,③女入力!$B$10:$AX$33,40),"")</f>
        <v/>
      </c>
      <c r="D43" s="396">
        <f>'⑥-2関東女選択'!AE20</f>
        <v>0</v>
      </c>
      <c r="E43" s="451" t="str">
        <f>IFERROR(VLOOKUP($A43,③女入力!$B$10:$AX$33,3),"")</f>
        <v/>
      </c>
      <c r="F43" s="452" t="str">
        <f>IFERROR(VLOOKUP($A43,③女入力!$B$10:$AX$33,7),"")</f>
        <v/>
      </c>
      <c r="G43" s="451" t="str">
        <f>IFERROR(VLOOKUP($A43,③女入力!$B$10:$AX$33,11),"")</f>
        <v/>
      </c>
      <c r="H43" s="452" t="str">
        <f>IFERROR(VLOOKUP($A43,③女入力!$B$10:$AX$33,15),"")</f>
        <v/>
      </c>
      <c r="I43" s="453" t="str">
        <f t="shared" si="14"/>
        <v/>
      </c>
      <c r="J43" s="463" t="str">
        <f t="shared" si="15"/>
        <v/>
      </c>
      <c r="K43" s="451" t="str">
        <f t="shared" si="16"/>
        <v/>
      </c>
      <c r="L43" s="452" t="str">
        <f t="shared" si="17"/>
        <v/>
      </c>
      <c r="M43" s="455" t="str">
        <f>IFERROR(VLOOKUP($A43,③女入力!$B$10:$AX$33,19),"")</f>
        <v/>
      </c>
      <c r="N43" s="455" t="str">
        <f>IFERROR(VLOOKUP($A43,③女入力!$B$10:$AX$33,21),"")</f>
        <v/>
      </c>
      <c r="O43" s="456" t="str">
        <f>IFERROR(VLOOKUP($A43,③女入力!$B$10:$AX$33,23),"")</f>
        <v/>
      </c>
      <c r="P43" s="457" t="str">
        <f>IFERROR(VLOOKUP($A43,③女入力!$B$10:$AX$33,34),"")</f>
        <v/>
      </c>
      <c r="Q43" s="458" t="str">
        <f>IFERROR(VLOOKUP($A43,③女入力!$B$10:$AX$33,37),"")</f>
        <v/>
      </c>
      <c r="R43" s="459" t="str">
        <f t="shared" si="12"/>
        <v/>
      </c>
      <c r="S43" s="460" t="str">
        <f t="shared" si="13"/>
        <v/>
      </c>
      <c r="T43" s="459" t="str">
        <f>IFERROR(VLOOKUP($A43,③女入力!$B$10:$AZ$25,44),"")</f>
        <v/>
      </c>
    </row>
    <row r="44" spans="1:20" ht="30" customHeight="1" thickBot="1">
      <c r="A44" s="93">
        <f>'⑥-2関東女選択'!AD21</f>
        <v>0</v>
      </c>
      <c r="B44" s="45">
        <v>12</v>
      </c>
      <c r="C44" s="395" t="str">
        <f>IFERROR(VLOOKUP($A44,③女入力!$B$10:$AX$33,40),"")</f>
        <v/>
      </c>
      <c r="D44" s="396">
        <f>'⑥-2関東女選択'!AE21</f>
        <v>0</v>
      </c>
      <c r="E44" s="451" t="str">
        <f>IFERROR(VLOOKUP($A44,③女入力!$B$10:$AX$33,3),"")</f>
        <v/>
      </c>
      <c r="F44" s="452" t="str">
        <f>IFERROR(VLOOKUP($A44,③女入力!$B$10:$AX$33,7),"")</f>
        <v/>
      </c>
      <c r="G44" s="451" t="str">
        <f>IFERROR(VLOOKUP($A44,③女入力!$B$10:$AX$33,11),"")</f>
        <v/>
      </c>
      <c r="H44" s="452" t="str">
        <f>IFERROR(VLOOKUP($A44,③女入力!$B$10:$AX$33,15),"")</f>
        <v/>
      </c>
      <c r="I44" s="453" t="str">
        <f t="shared" si="14"/>
        <v/>
      </c>
      <c r="J44" s="463" t="str">
        <f t="shared" si="15"/>
        <v/>
      </c>
      <c r="K44" s="451" t="str">
        <f t="shared" si="16"/>
        <v/>
      </c>
      <c r="L44" s="452" t="str">
        <f t="shared" si="17"/>
        <v/>
      </c>
      <c r="M44" s="455" t="str">
        <f>IFERROR(VLOOKUP($A44,③女入力!$B$10:$AX$33,19),"")</f>
        <v/>
      </c>
      <c r="N44" s="455" t="str">
        <f>IFERROR(VLOOKUP($A44,③女入力!$B$10:$AX$33,21),"")</f>
        <v/>
      </c>
      <c r="O44" s="456" t="str">
        <f>IFERROR(VLOOKUP($A44,③女入力!$B$10:$AX$33,23),"")</f>
        <v/>
      </c>
      <c r="P44" s="457" t="str">
        <f>IFERROR(VLOOKUP($A44,③女入力!$B$10:$AX$33,34),"")</f>
        <v/>
      </c>
      <c r="Q44" s="458" t="str">
        <f>IFERROR(VLOOKUP($A44,③女入力!$B$10:$AX$33,37),"")</f>
        <v/>
      </c>
      <c r="R44" s="459" t="str">
        <f t="shared" si="12"/>
        <v/>
      </c>
      <c r="S44" s="460" t="str">
        <f t="shared" si="13"/>
        <v/>
      </c>
      <c r="T44" s="459" t="str">
        <f>IFERROR(VLOOKUP($A44,③女入力!$B$10:$AZ$25,44),"")</f>
        <v/>
      </c>
    </row>
    <row r="45" spans="1:20" ht="30" customHeight="1" thickBot="1">
      <c r="A45" s="93">
        <f>'⑥-2関東女選択'!AD22</f>
        <v>0</v>
      </c>
      <c r="B45" s="46">
        <v>13</v>
      </c>
      <c r="C45" s="395" t="str">
        <f>IFERROR(VLOOKUP($A45,③女入力!$B$10:$AX$33,40),"")</f>
        <v/>
      </c>
      <c r="D45" s="396">
        <f>'⑥-2関東女選択'!AE22</f>
        <v>0</v>
      </c>
      <c r="E45" s="451" t="str">
        <f>IFERROR(VLOOKUP($A45,③女入力!$B$10:$AX$33,3),"")</f>
        <v/>
      </c>
      <c r="F45" s="452" t="str">
        <f>IFERROR(VLOOKUP($A45,③女入力!$B$10:$AX$33,7),"")</f>
        <v/>
      </c>
      <c r="G45" s="451" t="str">
        <f>IFERROR(VLOOKUP($A45,③女入力!$B$10:$AX$33,11),"")</f>
        <v/>
      </c>
      <c r="H45" s="452" t="str">
        <f>IFERROR(VLOOKUP($A45,③女入力!$B$10:$AX$33,15),"")</f>
        <v/>
      </c>
      <c r="I45" s="453" t="str">
        <f t="shared" si="14"/>
        <v/>
      </c>
      <c r="J45" s="463" t="str">
        <f t="shared" si="15"/>
        <v/>
      </c>
      <c r="K45" s="451" t="str">
        <f t="shared" si="16"/>
        <v/>
      </c>
      <c r="L45" s="452" t="str">
        <f t="shared" si="17"/>
        <v/>
      </c>
      <c r="M45" s="455" t="str">
        <f>IFERROR(VLOOKUP($A45,③女入力!$B$10:$AX$33,19),"")</f>
        <v/>
      </c>
      <c r="N45" s="455" t="str">
        <f>IFERROR(VLOOKUP($A45,③女入力!$B$10:$AX$33,21),"")</f>
        <v/>
      </c>
      <c r="O45" s="456" t="str">
        <f>IFERROR(VLOOKUP($A45,③女入力!$B$10:$AX$33,23),"")</f>
        <v/>
      </c>
      <c r="P45" s="457" t="str">
        <f>IFERROR(VLOOKUP($A45,③女入力!$B$10:$AX$33,34),"")</f>
        <v/>
      </c>
      <c r="Q45" s="458" t="str">
        <f>IFERROR(VLOOKUP($A45,③女入力!$B$10:$AX$33,37),"")</f>
        <v/>
      </c>
      <c r="R45" s="459" t="str">
        <f t="shared" si="12"/>
        <v/>
      </c>
      <c r="S45" s="460" t="str">
        <f t="shared" si="13"/>
        <v/>
      </c>
      <c r="T45" s="459" t="str">
        <f>IFERROR(VLOOKUP($A45,③女入力!$B$10:$AZ$25,44),"")</f>
        <v/>
      </c>
    </row>
    <row r="46" spans="1:20" ht="30" customHeight="1" thickBot="1">
      <c r="A46" s="93">
        <f>'⑥-2関東女選択'!AD23</f>
        <v>0</v>
      </c>
      <c r="B46" s="45">
        <v>14</v>
      </c>
      <c r="C46" s="395" t="str">
        <f>IFERROR(VLOOKUP($A46,③女入力!$B$10:$AX$33,40),"")</f>
        <v/>
      </c>
      <c r="D46" s="396">
        <f>'⑥-2関東女選択'!AE23</f>
        <v>0</v>
      </c>
      <c r="E46" s="451" t="str">
        <f>IFERROR(VLOOKUP($A46,③女入力!$B$10:$AX$33,3),"")</f>
        <v/>
      </c>
      <c r="F46" s="452" t="str">
        <f>IFERROR(VLOOKUP($A46,③女入力!$B$10:$AX$33,7),"")</f>
        <v/>
      </c>
      <c r="G46" s="451" t="str">
        <f>IFERROR(VLOOKUP($A46,③女入力!$B$10:$AX$33,11),"")</f>
        <v/>
      </c>
      <c r="H46" s="452" t="str">
        <f>IFERROR(VLOOKUP($A46,③女入力!$B$10:$AX$33,15),"")</f>
        <v/>
      </c>
      <c r="I46" s="453" t="str">
        <f t="shared" si="14"/>
        <v/>
      </c>
      <c r="J46" s="463" t="str">
        <f t="shared" si="15"/>
        <v/>
      </c>
      <c r="K46" s="451" t="str">
        <f t="shared" si="16"/>
        <v/>
      </c>
      <c r="L46" s="452" t="str">
        <f t="shared" si="17"/>
        <v/>
      </c>
      <c r="M46" s="455" t="str">
        <f>IFERROR(VLOOKUP($A46,③女入力!$B$10:$AX$33,19),"")</f>
        <v/>
      </c>
      <c r="N46" s="455" t="str">
        <f>IFERROR(VLOOKUP($A46,③女入力!$B$10:$AX$33,21),"")</f>
        <v/>
      </c>
      <c r="O46" s="456" t="str">
        <f>IFERROR(VLOOKUP($A46,③女入力!$B$10:$AX$33,23),"")</f>
        <v/>
      </c>
      <c r="P46" s="457" t="str">
        <f>IFERROR(VLOOKUP($A46,③女入力!$B$10:$AX$33,34),"")</f>
        <v/>
      </c>
      <c r="Q46" s="458" t="str">
        <f>IFERROR(VLOOKUP($A46,③女入力!$B$10:$AX$33,37),"")</f>
        <v/>
      </c>
      <c r="R46" s="459" t="str">
        <f t="shared" si="12"/>
        <v/>
      </c>
      <c r="S46" s="460" t="str">
        <f t="shared" si="13"/>
        <v/>
      </c>
      <c r="T46" s="459" t="str">
        <f>IFERROR(VLOOKUP($A46,③女入力!$B$10:$AZ$25,44),"")</f>
        <v/>
      </c>
    </row>
    <row r="47" spans="1:20" ht="30" customHeight="1" thickBot="1">
      <c r="A47" s="93">
        <f>'⑥-2関東女選択'!AD24</f>
        <v>0</v>
      </c>
      <c r="B47" s="46">
        <v>15</v>
      </c>
      <c r="C47" s="395" t="str">
        <f>IFERROR(VLOOKUP($A47,③女入力!$B$10:$AX$33,40),"")</f>
        <v/>
      </c>
      <c r="D47" s="396">
        <f>'⑥-2関東女選択'!AE24</f>
        <v>0</v>
      </c>
      <c r="E47" s="451" t="str">
        <f>IFERROR(VLOOKUP($A47,③女入力!$B$10:$AX$33,3),"")</f>
        <v/>
      </c>
      <c r="F47" s="452" t="str">
        <f>IFERROR(VLOOKUP($A47,③女入力!$B$10:$AX$33,7),"")</f>
        <v/>
      </c>
      <c r="G47" s="451" t="str">
        <f>IFERROR(VLOOKUP($A47,③女入力!$B$10:$AX$33,11),"")</f>
        <v/>
      </c>
      <c r="H47" s="452" t="str">
        <f>IFERROR(VLOOKUP($A47,③女入力!$B$10:$AX$33,15),"")</f>
        <v/>
      </c>
      <c r="I47" s="453" t="str">
        <f t="shared" si="14"/>
        <v/>
      </c>
      <c r="J47" s="463" t="str">
        <f t="shared" si="15"/>
        <v/>
      </c>
      <c r="K47" s="451" t="str">
        <f t="shared" si="16"/>
        <v/>
      </c>
      <c r="L47" s="452" t="str">
        <f t="shared" si="17"/>
        <v/>
      </c>
      <c r="M47" s="455" t="str">
        <f>IFERROR(VLOOKUP($A47,③女入力!$B$10:$AX$33,19),"")</f>
        <v/>
      </c>
      <c r="N47" s="455" t="str">
        <f>IFERROR(VLOOKUP($A47,③女入力!$B$10:$AX$33,21),"")</f>
        <v/>
      </c>
      <c r="O47" s="456" t="str">
        <f>IFERROR(VLOOKUP($A47,③女入力!$B$10:$AX$33,23),"")</f>
        <v/>
      </c>
      <c r="P47" s="457" t="str">
        <f>IFERROR(VLOOKUP($A47,③女入力!$B$10:$AX$33,34),"")</f>
        <v/>
      </c>
      <c r="Q47" s="458" t="str">
        <f>IFERROR(VLOOKUP($A47,③女入力!$B$10:$AX$33,37),"")</f>
        <v/>
      </c>
      <c r="R47" s="459" t="str">
        <f t="shared" si="12"/>
        <v/>
      </c>
      <c r="S47" s="460" t="str">
        <f t="shared" si="13"/>
        <v/>
      </c>
      <c r="T47" s="459" t="str">
        <f>IFERROR(VLOOKUP($A47,③女入力!$B$10:$AZ$25,44),"")</f>
        <v/>
      </c>
    </row>
    <row r="48" spans="1:20" ht="30" customHeight="1" thickBot="1">
      <c r="A48" s="93">
        <f>'⑥-2関東女選択'!AD25</f>
        <v>0</v>
      </c>
      <c r="B48" s="45">
        <v>16</v>
      </c>
      <c r="C48" s="395" t="str">
        <f>IFERROR(VLOOKUP($A48,③女入力!$B$10:$AX$33,40),"")</f>
        <v/>
      </c>
      <c r="D48" s="396">
        <f>'⑥-2関東女選択'!AE25</f>
        <v>0</v>
      </c>
      <c r="E48" s="451" t="str">
        <f>IFERROR(VLOOKUP($A48,③女入力!$B$10:$AX$33,3),"")</f>
        <v/>
      </c>
      <c r="F48" s="452" t="str">
        <f>IFERROR(VLOOKUP($A48,③女入力!$B$10:$AX$33,7),"")</f>
        <v/>
      </c>
      <c r="G48" s="451" t="str">
        <f>IFERROR(VLOOKUP($A48,③女入力!$B$10:$AX$33,11),"")</f>
        <v/>
      </c>
      <c r="H48" s="452" t="str">
        <f>IFERROR(VLOOKUP($A48,③女入力!$B$10:$AX$33,15),"")</f>
        <v/>
      </c>
      <c r="I48" s="453" t="str">
        <f t="shared" si="14"/>
        <v/>
      </c>
      <c r="J48" s="463" t="str">
        <f t="shared" si="15"/>
        <v/>
      </c>
      <c r="K48" s="451" t="str">
        <f t="shared" si="16"/>
        <v/>
      </c>
      <c r="L48" s="452" t="str">
        <f t="shared" si="17"/>
        <v/>
      </c>
      <c r="M48" s="455" t="str">
        <f>IFERROR(VLOOKUP($A48,③女入力!$B$10:$AX$33,19),"")</f>
        <v/>
      </c>
      <c r="N48" s="455" t="str">
        <f>IFERROR(VLOOKUP($A48,③女入力!$B$10:$AX$33,21),"")</f>
        <v/>
      </c>
      <c r="O48" s="456" t="str">
        <f>IFERROR(VLOOKUP($A48,③女入力!$B$10:$AX$33,23),"")</f>
        <v/>
      </c>
      <c r="P48" s="457" t="str">
        <f>IFERROR(VLOOKUP($A48,③女入力!$B$10:$AX$33,34),"")</f>
        <v/>
      </c>
      <c r="Q48" s="458" t="str">
        <f>IFERROR(VLOOKUP($A48,③女入力!$B$10:$AX$33,37),"")</f>
        <v/>
      </c>
      <c r="R48" s="459" t="str">
        <f t="shared" si="12"/>
        <v/>
      </c>
      <c r="S48" s="460" t="str">
        <f t="shared" si="13"/>
        <v/>
      </c>
      <c r="T48" s="459" t="str">
        <f>IFERROR(VLOOKUP($A48,③女入力!$B$10:$AZ$25,44),"")</f>
        <v/>
      </c>
    </row>
  </sheetData>
  <sheetProtection sheet="1" objects="1" scenarios="1"/>
  <mergeCells count="27">
    <mergeCell ref="P30:P31"/>
    <mergeCell ref="Q30:Q31"/>
    <mergeCell ref="R30:R31"/>
    <mergeCell ref="S30:S31"/>
    <mergeCell ref="T30:T31"/>
    <mergeCell ref="S2:S3"/>
    <mergeCell ref="T2:T3"/>
    <mergeCell ref="B30:B31"/>
    <mergeCell ref="D30:D31"/>
    <mergeCell ref="E30:F30"/>
    <mergeCell ref="G30:H30"/>
    <mergeCell ref="I30:L30"/>
    <mergeCell ref="M30:M31"/>
    <mergeCell ref="N30:N31"/>
    <mergeCell ref="O30:O31"/>
    <mergeCell ref="M2:M3"/>
    <mergeCell ref="N2:N3"/>
    <mergeCell ref="O2:O3"/>
    <mergeCell ref="P2:P3"/>
    <mergeCell ref="Q2:Q3"/>
    <mergeCell ref="R2:R3"/>
    <mergeCell ref="I2:L2"/>
    <mergeCell ref="C1:E1"/>
    <mergeCell ref="B2:B3"/>
    <mergeCell ref="D2:D3"/>
    <mergeCell ref="E2:F2"/>
    <mergeCell ref="G2:H2"/>
  </mergeCells>
  <phoneticPr fontId="2"/>
  <conditionalFormatting sqref="E5:T28">
    <cfRule type="expression" dxfId="3" priority="2">
      <formula>E5&lt;&gt;""</formula>
    </cfRule>
  </conditionalFormatting>
  <conditionalFormatting sqref="E33:T48">
    <cfRule type="expression" dxfId="2" priority="1">
      <formula>E33&lt;&gt;""</formula>
    </cfRule>
  </conditionalFormatting>
  <hyperlinks>
    <hyperlink ref="C1" location="Top!A1" display="Topへ戻る" xr:uid="{00000000-0004-0000-1600-000000000000}"/>
  </hyperlinks>
  <pageMargins left="0.59055118110236227" right="0.39370078740157483" top="0.59055118110236227" bottom="0.59055118110236227" header="0" footer="0"/>
  <pageSetup paperSize="9" scale="27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695"/>
  <sheetViews>
    <sheetView showGridLines="0" showRowColHeaders="0" view="pageBreakPreview" zoomScale="80" zoomScaleNormal="100" zoomScaleSheetLayoutView="80" workbookViewId="0">
      <selection sqref="A1:B1"/>
    </sheetView>
  </sheetViews>
  <sheetFormatPr defaultRowHeight="13.5"/>
  <cols>
    <col min="1" max="1" width="8.625" style="372" bestFit="1" customWidth="1"/>
    <col min="2" max="2" width="23.5" style="372" bestFit="1" customWidth="1"/>
    <col min="3" max="3" width="32.25" style="372" customWidth="1"/>
    <col min="4" max="4" width="13" style="372" bestFit="1" customWidth="1"/>
    <col min="5" max="5" width="11.875" style="372" customWidth="1"/>
    <col min="6" max="6" width="5.5" style="372" customWidth="1"/>
    <col min="7" max="7" width="9.625" style="372" customWidth="1"/>
    <col min="8" max="8" width="15.625" style="372" customWidth="1"/>
    <col min="9" max="9" width="30.875" style="372" customWidth="1"/>
    <col min="10" max="10" width="11.5" style="372" hidden="1" customWidth="1"/>
    <col min="11" max="11" width="0" style="372" hidden="1" customWidth="1"/>
    <col min="12" max="256" width="9" style="372"/>
    <col min="257" max="257" width="8.625" style="372" bestFit="1" customWidth="1"/>
    <col min="258" max="258" width="23.5" style="372" bestFit="1" customWidth="1"/>
    <col min="259" max="259" width="32.25" style="372" customWidth="1"/>
    <col min="260" max="260" width="13" style="372" bestFit="1" customWidth="1"/>
    <col min="261" max="261" width="11.875" style="372" customWidth="1"/>
    <col min="262" max="262" width="1.5" style="372" customWidth="1"/>
    <col min="263" max="263" width="9.625" style="372" customWidth="1"/>
    <col min="264" max="264" width="15.625" style="372" customWidth="1"/>
    <col min="265" max="265" width="30.875" style="372" customWidth="1"/>
    <col min="266" max="266" width="11.5" style="372" customWidth="1"/>
    <col min="267" max="512" width="9" style="372"/>
    <col min="513" max="513" width="8.625" style="372" bestFit="1" customWidth="1"/>
    <col min="514" max="514" width="23.5" style="372" bestFit="1" customWidth="1"/>
    <col min="515" max="515" width="32.25" style="372" customWidth="1"/>
    <col min="516" max="516" width="13" style="372" bestFit="1" customWidth="1"/>
    <col min="517" max="517" width="11.875" style="372" customWidth="1"/>
    <col min="518" max="518" width="1.5" style="372" customWidth="1"/>
    <col min="519" max="519" width="9.625" style="372" customWidth="1"/>
    <col min="520" max="520" width="15.625" style="372" customWidth="1"/>
    <col min="521" max="521" width="30.875" style="372" customWidth="1"/>
    <col min="522" max="522" width="11.5" style="372" customWidth="1"/>
    <col min="523" max="768" width="9" style="372"/>
    <col min="769" max="769" width="8.625" style="372" bestFit="1" customWidth="1"/>
    <col min="770" max="770" width="23.5" style="372" bestFit="1" customWidth="1"/>
    <col min="771" max="771" width="32.25" style="372" customWidth="1"/>
    <col min="772" max="772" width="13" style="372" bestFit="1" customWidth="1"/>
    <col min="773" max="773" width="11.875" style="372" customWidth="1"/>
    <col min="774" max="774" width="1.5" style="372" customWidth="1"/>
    <col min="775" max="775" width="9.625" style="372" customWidth="1"/>
    <col min="776" max="776" width="15.625" style="372" customWidth="1"/>
    <col min="777" max="777" width="30.875" style="372" customWidth="1"/>
    <col min="778" max="778" width="11.5" style="372" customWidth="1"/>
    <col min="779" max="1024" width="9" style="372"/>
    <col min="1025" max="1025" width="8.625" style="372" bestFit="1" customWidth="1"/>
    <col min="1026" max="1026" width="23.5" style="372" bestFit="1" customWidth="1"/>
    <col min="1027" max="1027" width="32.25" style="372" customWidth="1"/>
    <col min="1028" max="1028" width="13" style="372" bestFit="1" customWidth="1"/>
    <col min="1029" max="1029" width="11.875" style="372" customWidth="1"/>
    <col min="1030" max="1030" width="1.5" style="372" customWidth="1"/>
    <col min="1031" max="1031" width="9.625" style="372" customWidth="1"/>
    <col min="1032" max="1032" width="15.625" style="372" customWidth="1"/>
    <col min="1033" max="1033" width="30.875" style="372" customWidth="1"/>
    <col min="1034" max="1034" width="11.5" style="372" customWidth="1"/>
    <col min="1035" max="1280" width="9" style="372"/>
    <col min="1281" max="1281" width="8.625" style="372" bestFit="1" customWidth="1"/>
    <col min="1282" max="1282" width="23.5" style="372" bestFit="1" customWidth="1"/>
    <col min="1283" max="1283" width="32.25" style="372" customWidth="1"/>
    <col min="1284" max="1284" width="13" style="372" bestFit="1" customWidth="1"/>
    <col min="1285" max="1285" width="11.875" style="372" customWidth="1"/>
    <col min="1286" max="1286" width="1.5" style="372" customWidth="1"/>
    <col min="1287" max="1287" width="9.625" style="372" customWidth="1"/>
    <col min="1288" max="1288" width="15.625" style="372" customWidth="1"/>
    <col min="1289" max="1289" width="30.875" style="372" customWidth="1"/>
    <col min="1290" max="1290" width="11.5" style="372" customWidth="1"/>
    <col min="1291" max="1536" width="9" style="372"/>
    <col min="1537" max="1537" width="8.625" style="372" bestFit="1" customWidth="1"/>
    <col min="1538" max="1538" width="23.5" style="372" bestFit="1" customWidth="1"/>
    <col min="1539" max="1539" width="32.25" style="372" customWidth="1"/>
    <col min="1540" max="1540" width="13" style="372" bestFit="1" customWidth="1"/>
    <col min="1541" max="1541" width="11.875" style="372" customWidth="1"/>
    <col min="1542" max="1542" width="1.5" style="372" customWidth="1"/>
    <col min="1543" max="1543" width="9.625" style="372" customWidth="1"/>
    <col min="1544" max="1544" width="15.625" style="372" customWidth="1"/>
    <col min="1545" max="1545" width="30.875" style="372" customWidth="1"/>
    <col min="1546" max="1546" width="11.5" style="372" customWidth="1"/>
    <col min="1547" max="1792" width="9" style="372"/>
    <col min="1793" max="1793" width="8.625" style="372" bestFit="1" customWidth="1"/>
    <col min="1794" max="1794" width="23.5" style="372" bestFit="1" customWidth="1"/>
    <col min="1795" max="1795" width="32.25" style="372" customWidth="1"/>
    <col min="1796" max="1796" width="13" style="372" bestFit="1" customWidth="1"/>
    <col min="1797" max="1797" width="11.875" style="372" customWidth="1"/>
    <col min="1798" max="1798" width="1.5" style="372" customWidth="1"/>
    <col min="1799" max="1799" width="9.625" style="372" customWidth="1"/>
    <col min="1800" max="1800" width="15.625" style="372" customWidth="1"/>
    <col min="1801" max="1801" width="30.875" style="372" customWidth="1"/>
    <col min="1802" max="1802" width="11.5" style="372" customWidth="1"/>
    <col min="1803" max="2048" width="9" style="372"/>
    <col min="2049" max="2049" width="8.625" style="372" bestFit="1" customWidth="1"/>
    <col min="2050" max="2050" width="23.5" style="372" bestFit="1" customWidth="1"/>
    <col min="2051" max="2051" width="32.25" style="372" customWidth="1"/>
    <col min="2052" max="2052" width="13" style="372" bestFit="1" customWidth="1"/>
    <col min="2053" max="2053" width="11.875" style="372" customWidth="1"/>
    <col min="2054" max="2054" width="1.5" style="372" customWidth="1"/>
    <col min="2055" max="2055" width="9.625" style="372" customWidth="1"/>
    <col min="2056" max="2056" width="15.625" style="372" customWidth="1"/>
    <col min="2057" max="2057" width="30.875" style="372" customWidth="1"/>
    <col min="2058" max="2058" width="11.5" style="372" customWidth="1"/>
    <col min="2059" max="2304" width="9" style="372"/>
    <col min="2305" max="2305" width="8.625" style="372" bestFit="1" customWidth="1"/>
    <col min="2306" max="2306" width="23.5" style="372" bestFit="1" customWidth="1"/>
    <col min="2307" max="2307" width="32.25" style="372" customWidth="1"/>
    <col min="2308" max="2308" width="13" style="372" bestFit="1" customWidth="1"/>
    <col min="2309" max="2309" width="11.875" style="372" customWidth="1"/>
    <col min="2310" max="2310" width="1.5" style="372" customWidth="1"/>
    <col min="2311" max="2311" width="9.625" style="372" customWidth="1"/>
    <col min="2312" max="2312" width="15.625" style="372" customWidth="1"/>
    <col min="2313" max="2313" width="30.875" style="372" customWidth="1"/>
    <col min="2314" max="2314" width="11.5" style="372" customWidth="1"/>
    <col min="2315" max="2560" width="9" style="372"/>
    <col min="2561" max="2561" width="8.625" style="372" bestFit="1" customWidth="1"/>
    <col min="2562" max="2562" width="23.5" style="372" bestFit="1" customWidth="1"/>
    <col min="2563" max="2563" width="32.25" style="372" customWidth="1"/>
    <col min="2564" max="2564" width="13" style="372" bestFit="1" customWidth="1"/>
    <col min="2565" max="2565" width="11.875" style="372" customWidth="1"/>
    <col min="2566" max="2566" width="1.5" style="372" customWidth="1"/>
    <col min="2567" max="2567" width="9.625" style="372" customWidth="1"/>
    <col min="2568" max="2568" width="15.625" style="372" customWidth="1"/>
    <col min="2569" max="2569" width="30.875" style="372" customWidth="1"/>
    <col min="2570" max="2570" width="11.5" style="372" customWidth="1"/>
    <col min="2571" max="2816" width="9" style="372"/>
    <col min="2817" max="2817" width="8.625" style="372" bestFit="1" customWidth="1"/>
    <col min="2818" max="2818" width="23.5" style="372" bestFit="1" customWidth="1"/>
    <col min="2819" max="2819" width="32.25" style="372" customWidth="1"/>
    <col min="2820" max="2820" width="13" style="372" bestFit="1" customWidth="1"/>
    <col min="2821" max="2821" width="11.875" style="372" customWidth="1"/>
    <col min="2822" max="2822" width="1.5" style="372" customWidth="1"/>
    <col min="2823" max="2823" width="9.625" style="372" customWidth="1"/>
    <col min="2824" max="2824" width="15.625" style="372" customWidth="1"/>
    <col min="2825" max="2825" width="30.875" style="372" customWidth="1"/>
    <col min="2826" max="2826" width="11.5" style="372" customWidth="1"/>
    <col min="2827" max="3072" width="9" style="372"/>
    <col min="3073" max="3073" width="8.625" style="372" bestFit="1" customWidth="1"/>
    <col min="3074" max="3074" width="23.5" style="372" bestFit="1" customWidth="1"/>
    <col min="3075" max="3075" width="32.25" style="372" customWidth="1"/>
    <col min="3076" max="3076" width="13" style="372" bestFit="1" customWidth="1"/>
    <col min="3077" max="3077" width="11.875" style="372" customWidth="1"/>
    <col min="3078" max="3078" width="1.5" style="372" customWidth="1"/>
    <col min="3079" max="3079" width="9.625" style="372" customWidth="1"/>
    <col min="3080" max="3080" width="15.625" style="372" customWidth="1"/>
    <col min="3081" max="3081" width="30.875" style="372" customWidth="1"/>
    <col min="3082" max="3082" width="11.5" style="372" customWidth="1"/>
    <col min="3083" max="3328" width="9" style="372"/>
    <col min="3329" max="3329" width="8.625" style="372" bestFit="1" customWidth="1"/>
    <col min="3330" max="3330" width="23.5" style="372" bestFit="1" customWidth="1"/>
    <col min="3331" max="3331" width="32.25" style="372" customWidth="1"/>
    <col min="3332" max="3332" width="13" style="372" bestFit="1" customWidth="1"/>
    <col min="3333" max="3333" width="11.875" style="372" customWidth="1"/>
    <col min="3334" max="3334" width="1.5" style="372" customWidth="1"/>
    <col min="3335" max="3335" width="9.625" style="372" customWidth="1"/>
    <col min="3336" max="3336" width="15.625" style="372" customWidth="1"/>
    <col min="3337" max="3337" width="30.875" style="372" customWidth="1"/>
    <col min="3338" max="3338" width="11.5" style="372" customWidth="1"/>
    <col min="3339" max="3584" width="9" style="372"/>
    <col min="3585" max="3585" width="8.625" style="372" bestFit="1" customWidth="1"/>
    <col min="3586" max="3586" width="23.5" style="372" bestFit="1" customWidth="1"/>
    <col min="3587" max="3587" width="32.25" style="372" customWidth="1"/>
    <col min="3588" max="3588" width="13" style="372" bestFit="1" customWidth="1"/>
    <col min="3589" max="3589" width="11.875" style="372" customWidth="1"/>
    <col min="3590" max="3590" width="1.5" style="372" customWidth="1"/>
    <col min="3591" max="3591" width="9.625" style="372" customWidth="1"/>
    <col min="3592" max="3592" width="15.625" style="372" customWidth="1"/>
    <col min="3593" max="3593" width="30.875" style="372" customWidth="1"/>
    <col min="3594" max="3594" width="11.5" style="372" customWidth="1"/>
    <col min="3595" max="3840" width="9" style="372"/>
    <col min="3841" max="3841" width="8.625" style="372" bestFit="1" customWidth="1"/>
    <col min="3842" max="3842" width="23.5" style="372" bestFit="1" customWidth="1"/>
    <col min="3843" max="3843" width="32.25" style="372" customWidth="1"/>
    <col min="3844" max="3844" width="13" style="372" bestFit="1" customWidth="1"/>
    <col min="3845" max="3845" width="11.875" style="372" customWidth="1"/>
    <col min="3846" max="3846" width="1.5" style="372" customWidth="1"/>
    <col min="3847" max="3847" width="9.625" style="372" customWidth="1"/>
    <col min="3848" max="3848" width="15.625" style="372" customWidth="1"/>
    <col min="3849" max="3849" width="30.875" style="372" customWidth="1"/>
    <col min="3850" max="3850" width="11.5" style="372" customWidth="1"/>
    <col min="3851" max="4096" width="9" style="372"/>
    <col min="4097" max="4097" width="8.625" style="372" bestFit="1" customWidth="1"/>
    <col min="4098" max="4098" width="23.5" style="372" bestFit="1" customWidth="1"/>
    <col min="4099" max="4099" width="32.25" style="372" customWidth="1"/>
    <col min="4100" max="4100" width="13" style="372" bestFit="1" customWidth="1"/>
    <col min="4101" max="4101" width="11.875" style="372" customWidth="1"/>
    <col min="4102" max="4102" width="1.5" style="372" customWidth="1"/>
    <col min="4103" max="4103" width="9.625" style="372" customWidth="1"/>
    <col min="4104" max="4104" width="15.625" style="372" customWidth="1"/>
    <col min="4105" max="4105" width="30.875" style="372" customWidth="1"/>
    <col min="4106" max="4106" width="11.5" style="372" customWidth="1"/>
    <col min="4107" max="4352" width="9" style="372"/>
    <col min="4353" max="4353" width="8.625" style="372" bestFit="1" customWidth="1"/>
    <col min="4354" max="4354" width="23.5" style="372" bestFit="1" customWidth="1"/>
    <col min="4355" max="4355" width="32.25" style="372" customWidth="1"/>
    <col min="4356" max="4356" width="13" style="372" bestFit="1" customWidth="1"/>
    <col min="4357" max="4357" width="11.875" style="372" customWidth="1"/>
    <col min="4358" max="4358" width="1.5" style="372" customWidth="1"/>
    <col min="4359" max="4359" width="9.625" style="372" customWidth="1"/>
    <col min="4360" max="4360" width="15.625" style="372" customWidth="1"/>
    <col min="4361" max="4361" width="30.875" style="372" customWidth="1"/>
    <col min="4362" max="4362" width="11.5" style="372" customWidth="1"/>
    <col min="4363" max="4608" width="9" style="372"/>
    <col min="4609" max="4609" width="8.625" style="372" bestFit="1" customWidth="1"/>
    <col min="4610" max="4610" width="23.5" style="372" bestFit="1" customWidth="1"/>
    <col min="4611" max="4611" width="32.25" style="372" customWidth="1"/>
    <col min="4612" max="4612" width="13" style="372" bestFit="1" customWidth="1"/>
    <col min="4613" max="4613" width="11.875" style="372" customWidth="1"/>
    <col min="4614" max="4614" width="1.5" style="372" customWidth="1"/>
    <col min="4615" max="4615" width="9.625" style="372" customWidth="1"/>
    <col min="4616" max="4616" width="15.625" style="372" customWidth="1"/>
    <col min="4617" max="4617" width="30.875" style="372" customWidth="1"/>
    <col min="4618" max="4618" width="11.5" style="372" customWidth="1"/>
    <col min="4619" max="4864" width="9" style="372"/>
    <col min="4865" max="4865" width="8.625" style="372" bestFit="1" customWidth="1"/>
    <col min="4866" max="4866" width="23.5" style="372" bestFit="1" customWidth="1"/>
    <col min="4867" max="4867" width="32.25" style="372" customWidth="1"/>
    <col min="4868" max="4868" width="13" style="372" bestFit="1" customWidth="1"/>
    <col min="4869" max="4869" width="11.875" style="372" customWidth="1"/>
    <col min="4870" max="4870" width="1.5" style="372" customWidth="1"/>
    <col min="4871" max="4871" width="9.625" style="372" customWidth="1"/>
    <col min="4872" max="4872" width="15.625" style="372" customWidth="1"/>
    <col min="4873" max="4873" width="30.875" style="372" customWidth="1"/>
    <col min="4874" max="4874" width="11.5" style="372" customWidth="1"/>
    <col min="4875" max="5120" width="9" style="372"/>
    <col min="5121" max="5121" width="8.625" style="372" bestFit="1" customWidth="1"/>
    <col min="5122" max="5122" width="23.5" style="372" bestFit="1" customWidth="1"/>
    <col min="5123" max="5123" width="32.25" style="372" customWidth="1"/>
    <col min="5124" max="5124" width="13" style="372" bestFit="1" customWidth="1"/>
    <col min="5125" max="5125" width="11.875" style="372" customWidth="1"/>
    <col min="5126" max="5126" width="1.5" style="372" customWidth="1"/>
    <col min="5127" max="5127" width="9.625" style="372" customWidth="1"/>
    <col min="5128" max="5128" width="15.625" style="372" customWidth="1"/>
    <col min="5129" max="5129" width="30.875" style="372" customWidth="1"/>
    <col min="5130" max="5130" width="11.5" style="372" customWidth="1"/>
    <col min="5131" max="5376" width="9" style="372"/>
    <col min="5377" max="5377" width="8.625" style="372" bestFit="1" customWidth="1"/>
    <col min="5378" max="5378" width="23.5" style="372" bestFit="1" customWidth="1"/>
    <col min="5379" max="5379" width="32.25" style="372" customWidth="1"/>
    <col min="5380" max="5380" width="13" style="372" bestFit="1" customWidth="1"/>
    <col min="5381" max="5381" width="11.875" style="372" customWidth="1"/>
    <col min="5382" max="5382" width="1.5" style="372" customWidth="1"/>
    <col min="5383" max="5383" width="9.625" style="372" customWidth="1"/>
    <col min="5384" max="5384" width="15.625" style="372" customWidth="1"/>
    <col min="5385" max="5385" width="30.875" style="372" customWidth="1"/>
    <col min="5386" max="5386" width="11.5" style="372" customWidth="1"/>
    <col min="5387" max="5632" width="9" style="372"/>
    <col min="5633" max="5633" width="8.625" style="372" bestFit="1" customWidth="1"/>
    <col min="5634" max="5634" width="23.5" style="372" bestFit="1" customWidth="1"/>
    <col min="5635" max="5635" width="32.25" style="372" customWidth="1"/>
    <col min="5636" max="5636" width="13" style="372" bestFit="1" customWidth="1"/>
    <col min="5637" max="5637" width="11.875" style="372" customWidth="1"/>
    <col min="5638" max="5638" width="1.5" style="372" customWidth="1"/>
    <col min="5639" max="5639" width="9.625" style="372" customWidth="1"/>
    <col min="5640" max="5640" width="15.625" style="372" customWidth="1"/>
    <col min="5641" max="5641" width="30.875" style="372" customWidth="1"/>
    <col min="5642" max="5642" width="11.5" style="372" customWidth="1"/>
    <col min="5643" max="5888" width="9" style="372"/>
    <col min="5889" max="5889" width="8.625" style="372" bestFit="1" customWidth="1"/>
    <col min="5890" max="5890" width="23.5" style="372" bestFit="1" customWidth="1"/>
    <col min="5891" max="5891" width="32.25" style="372" customWidth="1"/>
    <col min="5892" max="5892" width="13" style="372" bestFit="1" customWidth="1"/>
    <col min="5893" max="5893" width="11.875" style="372" customWidth="1"/>
    <col min="5894" max="5894" width="1.5" style="372" customWidth="1"/>
    <col min="5895" max="5895" width="9.625" style="372" customWidth="1"/>
    <col min="5896" max="5896" width="15.625" style="372" customWidth="1"/>
    <col min="5897" max="5897" width="30.875" style="372" customWidth="1"/>
    <col min="5898" max="5898" width="11.5" style="372" customWidth="1"/>
    <col min="5899" max="6144" width="9" style="372"/>
    <col min="6145" max="6145" width="8.625" style="372" bestFit="1" customWidth="1"/>
    <col min="6146" max="6146" width="23.5" style="372" bestFit="1" customWidth="1"/>
    <col min="6147" max="6147" width="32.25" style="372" customWidth="1"/>
    <col min="6148" max="6148" width="13" style="372" bestFit="1" customWidth="1"/>
    <col min="6149" max="6149" width="11.875" style="372" customWidth="1"/>
    <col min="6150" max="6150" width="1.5" style="372" customWidth="1"/>
    <col min="6151" max="6151" width="9.625" style="372" customWidth="1"/>
    <col min="6152" max="6152" width="15.625" style="372" customWidth="1"/>
    <col min="6153" max="6153" width="30.875" style="372" customWidth="1"/>
    <col min="6154" max="6154" width="11.5" style="372" customWidth="1"/>
    <col min="6155" max="6400" width="9" style="372"/>
    <col min="6401" max="6401" width="8.625" style="372" bestFit="1" customWidth="1"/>
    <col min="6402" max="6402" width="23.5" style="372" bestFit="1" customWidth="1"/>
    <col min="6403" max="6403" width="32.25" style="372" customWidth="1"/>
    <col min="6404" max="6404" width="13" style="372" bestFit="1" customWidth="1"/>
    <col min="6405" max="6405" width="11.875" style="372" customWidth="1"/>
    <col min="6406" max="6406" width="1.5" style="372" customWidth="1"/>
    <col min="6407" max="6407" width="9.625" style="372" customWidth="1"/>
    <col min="6408" max="6408" width="15.625" style="372" customWidth="1"/>
    <col min="6409" max="6409" width="30.875" style="372" customWidth="1"/>
    <col min="6410" max="6410" width="11.5" style="372" customWidth="1"/>
    <col min="6411" max="6656" width="9" style="372"/>
    <col min="6657" max="6657" width="8.625" style="372" bestFit="1" customWidth="1"/>
    <col min="6658" max="6658" width="23.5" style="372" bestFit="1" customWidth="1"/>
    <col min="6659" max="6659" width="32.25" style="372" customWidth="1"/>
    <col min="6660" max="6660" width="13" style="372" bestFit="1" customWidth="1"/>
    <col min="6661" max="6661" width="11.875" style="372" customWidth="1"/>
    <col min="6662" max="6662" width="1.5" style="372" customWidth="1"/>
    <col min="6663" max="6663" width="9.625" style="372" customWidth="1"/>
    <col min="6664" max="6664" width="15.625" style="372" customWidth="1"/>
    <col min="6665" max="6665" width="30.875" style="372" customWidth="1"/>
    <col min="6666" max="6666" width="11.5" style="372" customWidth="1"/>
    <col min="6667" max="6912" width="9" style="372"/>
    <col min="6913" max="6913" width="8.625" style="372" bestFit="1" customWidth="1"/>
    <col min="6914" max="6914" width="23.5" style="372" bestFit="1" customWidth="1"/>
    <col min="6915" max="6915" width="32.25" style="372" customWidth="1"/>
    <col min="6916" max="6916" width="13" style="372" bestFit="1" customWidth="1"/>
    <col min="6917" max="6917" width="11.875" style="372" customWidth="1"/>
    <col min="6918" max="6918" width="1.5" style="372" customWidth="1"/>
    <col min="6919" max="6919" width="9.625" style="372" customWidth="1"/>
    <col min="6920" max="6920" width="15.625" style="372" customWidth="1"/>
    <col min="6921" max="6921" width="30.875" style="372" customWidth="1"/>
    <col min="6922" max="6922" width="11.5" style="372" customWidth="1"/>
    <col min="6923" max="7168" width="9" style="372"/>
    <col min="7169" max="7169" width="8.625" style="372" bestFit="1" customWidth="1"/>
    <col min="7170" max="7170" width="23.5" style="372" bestFit="1" customWidth="1"/>
    <col min="7171" max="7171" width="32.25" style="372" customWidth="1"/>
    <col min="7172" max="7172" width="13" style="372" bestFit="1" customWidth="1"/>
    <col min="7173" max="7173" width="11.875" style="372" customWidth="1"/>
    <col min="7174" max="7174" width="1.5" style="372" customWidth="1"/>
    <col min="7175" max="7175" width="9.625" style="372" customWidth="1"/>
    <col min="7176" max="7176" width="15.625" style="372" customWidth="1"/>
    <col min="7177" max="7177" width="30.875" style="372" customWidth="1"/>
    <col min="7178" max="7178" width="11.5" style="372" customWidth="1"/>
    <col min="7179" max="7424" width="9" style="372"/>
    <col min="7425" max="7425" width="8.625" style="372" bestFit="1" customWidth="1"/>
    <col min="7426" max="7426" width="23.5" style="372" bestFit="1" customWidth="1"/>
    <col min="7427" max="7427" width="32.25" style="372" customWidth="1"/>
    <col min="7428" max="7428" width="13" style="372" bestFit="1" customWidth="1"/>
    <col min="7429" max="7429" width="11.875" style="372" customWidth="1"/>
    <col min="7430" max="7430" width="1.5" style="372" customWidth="1"/>
    <col min="7431" max="7431" width="9.625" style="372" customWidth="1"/>
    <col min="7432" max="7432" width="15.625" style="372" customWidth="1"/>
    <col min="7433" max="7433" width="30.875" style="372" customWidth="1"/>
    <col min="7434" max="7434" width="11.5" style="372" customWidth="1"/>
    <col min="7435" max="7680" width="9" style="372"/>
    <col min="7681" max="7681" width="8.625" style="372" bestFit="1" customWidth="1"/>
    <col min="7682" max="7682" width="23.5" style="372" bestFit="1" customWidth="1"/>
    <col min="7683" max="7683" width="32.25" style="372" customWidth="1"/>
    <col min="7684" max="7684" width="13" style="372" bestFit="1" customWidth="1"/>
    <col min="7685" max="7685" width="11.875" style="372" customWidth="1"/>
    <col min="7686" max="7686" width="1.5" style="372" customWidth="1"/>
    <col min="7687" max="7687" width="9.625" style="372" customWidth="1"/>
    <col min="7688" max="7688" width="15.625" style="372" customWidth="1"/>
    <col min="7689" max="7689" width="30.875" style="372" customWidth="1"/>
    <col min="7690" max="7690" width="11.5" style="372" customWidth="1"/>
    <col min="7691" max="7936" width="9" style="372"/>
    <col min="7937" max="7937" width="8.625" style="372" bestFit="1" customWidth="1"/>
    <col min="7938" max="7938" width="23.5" style="372" bestFit="1" customWidth="1"/>
    <col min="7939" max="7939" width="32.25" style="372" customWidth="1"/>
    <col min="7940" max="7940" width="13" style="372" bestFit="1" customWidth="1"/>
    <col min="7941" max="7941" width="11.875" style="372" customWidth="1"/>
    <col min="7942" max="7942" width="1.5" style="372" customWidth="1"/>
    <col min="7943" max="7943" width="9.625" style="372" customWidth="1"/>
    <col min="7944" max="7944" width="15.625" style="372" customWidth="1"/>
    <col min="7945" max="7945" width="30.875" style="372" customWidth="1"/>
    <col min="7946" max="7946" width="11.5" style="372" customWidth="1"/>
    <col min="7947" max="8192" width="9" style="372"/>
    <col min="8193" max="8193" width="8.625" style="372" bestFit="1" customWidth="1"/>
    <col min="8194" max="8194" width="23.5" style="372" bestFit="1" customWidth="1"/>
    <col min="8195" max="8195" width="32.25" style="372" customWidth="1"/>
    <col min="8196" max="8196" width="13" style="372" bestFit="1" customWidth="1"/>
    <col min="8197" max="8197" width="11.875" style="372" customWidth="1"/>
    <col min="8198" max="8198" width="1.5" style="372" customWidth="1"/>
    <col min="8199" max="8199" width="9.625" style="372" customWidth="1"/>
    <col min="8200" max="8200" width="15.625" style="372" customWidth="1"/>
    <col min="8201" max="8201" width="30.875" style="372" customWidth="1"/>
    <col min="8202" max="8202" width="11.5" style="372" customWidth="1"/>
    <col min="8203" max="8448" width="9" style="372"/>
    <col min="8449" max="8449" width="8.625" style="372" bestFit="1" customWidth="1"/>
    <col min="8450" max="8450" width="23.5" style="372" bestFit="1" customWidth="1"/>
    <col min="8451" max="8451" width="32.25" style="372" customWidth="1"/>
    <col min="8452" max="8452" width="13" style="372" bestFit="1" customWidth="1"/>
    <col min="8453" max="8453" width="11.875" style="372" customWidth="1"/>
    <col min="8454" max="8454" width="1.5" style="372" customWidth="1"/>
    <col min="8455" max="8455" width="9.625" style="372" customWidth="1"/>
    <col min="8456" max="8456" width="15.625" style="372" customWidth="1"/>
    <col min="8457" max="8457" width="30.875" style="372" customWidth="1"/>
    <col min="8458" max="8458" width="11.5" style="372" customWidth="1"/>
    <col min="8459" max="8704" width="9" style="372"/>
    <col min="8705" max="8705" width="8.625" style="372" bestFit="1" customWidth="1"/>
    <col min="8706" max="8706" width="23.5" style="372" bestFit="1" customWidth="1"/>
    <col min="8707" max="8707" width="32.25" style="372" customWidth="1"/>
    <col min="8708" max="8708" width="13" style="372" bestFit="1" customWidth="1"/>
    <col min="8709" max="8709" width="11.875" style="372" customWidth="1"/>
    <col min="8710" max="8710" width="1.5" style="372" customWidth="1"/>
    <col min="8711" max="8711" width="9.625" style="372" customWidth="1"/>
    <col min="8712" max="8712" width="15.625" style="372" customWidth="1"/>
    <col min="8713" max="8713" width="30.875" style="372" customWidth="1"/>
    <col min="8714" max="8714" width="11.5" style="372" customWidth="1"/>
    <col min="8715" max="8960" width="9" style="372"/>
    <col min="8961" max="8961" width="8.625" style="372" bestFit="1" customWidth="1"/>
    <col min="8962" max="8962" width="23.5" style="372" bestFit="1" customWidth="1"/>
    <col min="8963" max="8963" width="32.25" style="372" customWidth="1"/>
    <col min="8964" max="8964" width="13" style="372" bestFit="1" customWidth="1"/>
    <col min="8965" max="8965" width="11.875" style="372" customWidth="1"/>
    <col min="8966" max="8966" width="1.5" style="372" customWidth="1"/>
    <col min="8967" max="8967" width="9.625" style="372" customWidth="1"/>
    <col min="8968" max="8968" width="15.625" style="372" customWidth="1"/>
    <col min="8969" max="8969" width="30.875" style="372" customWidth="1"/>
    <col min="8970" max="8970" width="11.5" style="372" customWidth="1"/>
    <col min="8971" max="9216" width="9" style="372"/>
    <col min="9217" max="9217" width="8.625" style="372" bestFit="1" customWidth="1"/>
    <col min="9218" max="9218" width="23.5" style="372" bestFit="1" customWidth="1"/>
    <col min="9219" max="9219" width="32.25" style="372" customWidth="1"/>
    <col min="9220" max="9220" width="13" style="372" bestFit="1" customWidth="1"/>
    <col min="9221" max="9221" width="11.875" style="372" customWidth="1"/>
    <col min="9222" max="9222" width="1.5" style="372" customWidth="1"/>
    <col min="9223" max="9223" width="9.625" style="372" customWidth="1"/>
    <col min="9224" max="9224" width="15.625" style="372" customWidth="1"/>
    <col min="9225" max="9225" width="30.875" style="372" customWidth="1"/>
    <col min="9226" max="9226" width="11.5" style="372" customWidth="1"/>
    <col min="9227" max="9472" width="9" style="372"/>
    <col min="9473" max="9473" width="8.625" style="372" bestFit="1" customWidth="1"/>
    <col min="9474" max="9474" width="23.5" style="372" bestFit="1" customWidth="1"/>
    <col min="9475" max="9475" width="32.25" style="372" customWidth="1"/>
    <col min="9476" max="9476" width="13" style="372" bestFit="1" customWidth="1"/>
    <col min="9477" max="9477" width="11.875" style="372" customWidth="1"/>
    <col min="9478" max="9478" width="1.5" style="372" customWidth="1"/>
    <col min="9479" max="9479" width="9.625" style="372" customWidth="1"/>
    <col min="9480" max="9480" width="15.625" style="372" customWidth="1"/>
    <col min="9481" max="9481" width="30.875" style="372" customWidth="1"/>
    <col min="9482" max="9482" width="11.5" style="372" customWidth="1"/>
    <col min="9483" max="9728" width="9" style="372"/>
    <col min="9729" max="9729" width="8.625" style="372" bestFit="1" customWidth="1"/>
    <col min="9730" max="9730" width="23.5" style="372" bestFit="1" customWidth="1"/>
    <col min="9731" max="9731" width="32.25" style="372" customWidth="1"/>
    <col min="9732" max="9732" width="13" style="372" bestFit="1" customWidth="1"/>
    <col min="9733" max="9733" width="11.875" style="372" customWidth="1"/>
    <col min="9734" max="9734" width="1.5" style="372" customWidth="1"/>
    <col min="9735" max="9735" width="9.625" style="372" customWidth="1"/>
    <col min="9736" max="9736" width="15.625" style="372" customWidth="1"/>
    <col min="9737" max="9737" width="30.875" style="372" customWidth="1"/>
    <col min="9738" max="9738" width="11.5" style="372" customWidth="1"/>
    <col min="9739" max="9984" width="9" style="372"/>
    <col min="9985" max="9985" width="8.625" style="372" bestFit="1" customWidth="1"/>
    <col min="9986" max="9986" width="23.5" style="372" bestFit="1" customWidth="1"/>
    <col min="9987" max="9987" width="32.25" style="372" customWidth="1"/>
    <col min="9988" max="9988" width="13" style="372" bestFit="1" customWidth="1"/>
    <col min="9989" max="9989" width="11.875" style="372" customWidth="1"/>
    <col min="9990" max="9990" width="1.5" style="372" customWidth="1"/>
    <col min="9991" max="9991" width="9.625" style="372" customWidth="1"/>
    <col min="9992" max="9992" width="15.625" style="372" customWidth="1"/>
    <col min="9993" max="9993" width="30.875" style="372" customWidth="1"/>
    <col min="9994" max="9994" width="11.5" style="372" customWidth="1"/>
    <col min="9995" max="10240" width="9" style="372"/>
    <col min="10241" max="10241" width="8.625" style="372" bestFit="1" customWidth="1"/>
    <col min="10242" max="10242" width="23.5" style="372" bestFit="1" customWidth="1"/>
    <col min="10243" max="10243" width="32.25" style="372" customWidth="1"/>
    <col min="10244" max="10244" width="13" style="372" bestFit="1" customWidth="1"/>
    <col min="10245" max="10245" width="11.875" style="372" customWidth="1"/>
    <col min="10246" max="10246" width="1.5" style="372" customWidth="1"/>
    <col min="10247" max="10247" width="9.625" style="372" customWidth="1"/>
    <col min="10248" max="10248" width="15.625" style="372" customWidth="1"/>
    <col min="10249" max="10249" width="30.875" style="372" customWidth="1"/>
    <col min="10250" max="10250" width="11.5" style="372" customWidth="1"/>
    <col min="10251" max="10496" width="9" style="372"/>
    <col min="10497" max="10497" width="8.625" style="372" bestFit="1" customWidth="1"/>
    <col min="10498" max="10498" width="23.5" style="372" bestFit="1" customWidth="1"/>
    <col min="10499" max="10499" width="32.25" style="372" customWidth="1"/>
    <col min="10500" max="10500" width="13" style="372" bestFit="1" customWidth="1"/>
    <col min="10501" max="10501" width="11.875" style="372" customWidth="1"/>
    <col min="10502" max="10502" width="1.5" style="372" customWidth="1"/>
    <col min="10503" max="10503" width="9.625" style="372" customWidth="1"/>
    <col min="10504" max="10504" width="15.625" style="372" customWidth="1"/>
    <col min="10505" max="10505" width="30.875" style="372" customWidth="1"/>
    <col min="10506" max="10506" width="11.5" style="372" customWidth="1"/>
    <col min="10507" max="10752" width="9" style="372"/>
    <col min="10753" max="10753" width="8.625" style="372" bestFit="1" customWidth="1"/>
    <col min="10754" max="10754" width="23.5" style="372" bestFit="1" customWidth="1"/>
    <col min="10755" max="10755" width="32.25" style="372" customWidth="1"/>
    <col min="10756" max="10756" width="13" style="372" bestFit="1" customWidth="1"/>
    <col min="10757" max="10757" width="11.875" style="372" customWidth="1"/>
    <col min="10758" max="10758" width="1.5" style="372" customWidth="1"/>
    <col min="10759" max="10759" width="9.625" style="372" customWidth="1"/>
    <col min="10760" max="10760" width="15.625" style="372" customWidth="1"/>
    <col min="10761" max="10761" width="30.875" style="372" customWidth="1"/>
    <col min="10762" max="10762" width="11.5" style="372" customWidth="1"/>
    <col min="10763" max="11008" width="9" style="372"/>
    <col min="11009" max="11009" width="8.625" style="372" bestFit="1" customWidth="1"/>
    <col min="11010" max="11010" width="23.5" style="372" bestFit="1" customWidth="1"/>
    <col min="11011" max="11011" width="32.25" style="372" customWidth="1"/>
    <col min="11012" max="11012" width="13" style="372" bestFit="1" customWidth="1"/>
    <col min="11013" max="11013" width="11.875" style="372" customWidth="1"/>
    <col min="11014" max="11014" width="1.5" style="372" customWidth="1"/>
    <col min="11015" max="11015" width="9.625" style="372" customWidth="1"/>
    <col min="11016" max="11016" width="15.625" style="372" customWidth="1"/>
    <col min="11017" max="11017" width="30.875" style="372" customWidth="1"/>
    <col min="11018" max="11018" width="11.5" style="372" customWidth="1"/>
    <col min="11019" max="11264" width="9" style="372"/>
    <col min="11265" max="11265" width="8.625" style="372" bestFit="1" customWidth="1"/>
    <col min="11266" max="11266" width="23.5" style="372" bestFit="1" customWidth="1"/>
    <col min="11267" max="11267" width="32.25" style="372" customWidth="1"/>
    <col min="11268" max="11268" width="13" style="372" bestFit="1" customWidth="1"/>
    <col min="11269" max="11269" width="11.875" style="372" customWidth="1"/>
    <col min="11270" max="11270" width="1.5" style="372" customWidth="1"/>
    <col min="11271" max="11271" width="9.625" style="372" customWidth="1"/>
    <col min="11272" max="11272" width="15.625" style="372" customWidth="1"/>
    <col min="11273" max="11273" width="30.875" style="372" customWidth="1"/>
    <col min="11274" max="11274" width="11.5" style="372" customWidth="1"/>
    <col min="11275" max="11520" width="9" style="372"/>
    <col min="11521" max="11521" width="8.625" style="372" bestFit="1" customWidth="1"/>
    <col min="11522" max="11522" width="23.5" style="372" bestFit="1" customWidth="1"/>
    <col min="11523" max="11523" width="32.25" style="372" customWidth="1"/>
    <col min="11524" max="11524" width="13" style="372" bestFit="1" customWidth="1"/>
    <col min="11525" max="11525" width="11.875" style="372" customWidth="1"/>
    <col min="11526" max="11526" width="1.5" style="372" customWidth="1"/>
    <col min="11527" max="11527" width="9.625" style="372" customWidth="1"/>
    <col min="11528" max="11528" width="15.625" style="372" customWidth="1"/>
    <col min="11529" max="11529" width="30.875" style="372" customWidth="1"/>
    <col min="11530" max="11530" width="11.5" style="372" customWidth="1"/>
    <col min="11531" max="11776" width="9" style="372"/>
    <col min="11777" max="11777" width="8.625" style="372" bestFit="1" customWidth="1"/>
    <col min="11778" max="11778" width="23.5" style="372" bestFit="1" customWidth="1"/>
    <col min="11779" max="11779" width="32.25" style="372" customWidth="1"/>
    <col min="11780" max="11780" width="13" style="372" bestFit="1" customWidth="1"/>
    <col min="11781" max="11781" width="11.875" style="372" customWidth="1"/>
    <col min="11782" max="11782" width="1.5" style="372" customWidth="1"/>
    <col min="11783" max="11783" width="9.625" style="372" customWidth="1"/>
    <col min="11784" max="11784" width="15.625" style="372" customWidth="1"/>
    <col min="11785" max="11785" width="30.875" style="372" customWidth="1"/>
    <col min="11786" max="11786" width="11.5" style="372" customWidth="1"/>
    <col min="11787" max="12032" width="9" style="372"/>
    <col min="12033" max="12033" width="8.625" style="372" bestFit="1" customWidth="1"/>
    <col min="12034" max="12034" width="23.5" style="372" bestFit="1" customWidth="1"/>
    <col min="12035" max="12035" width="32.25" style="372" customWidth="1"/>
    <col min="12036" max="12036" width="13" style="372" bestFit="1" customWidth="1"/>
    <col min="12037" max="12037" width="11.875" style="372" customWidth="1"/>
    <col min="12038" max="12038" width="1.5" style="372" customWidth="1"/>
    <col min="12039" max="12039" width="9.625" style="372" customWidth="1"/>
    <col min="12040" max="12040" width="15.625" style="372" customWidth="1"/>
    <col min="12041" max="12041" width="30.875" style="372" customWidth="1"/>
    <col min="12042" max="12042" width="11.5" style="372" customWidth="1"/>
    <col min="12043" max="12288" width="9" style="372"/>
    <col min="12289" max="12289" width="8.625" style="372" bestFit="1" customWidth="1"/>
    <col min="12290" max="12290" width="23.5" style="372" bestFit="1" customWidth="1"/>
    <col min="12291" max="12291" width="32.25" style="372" customWidth="1"/>
    <col min="12292" max="12292" width="13" style="372" bestFit="1" customWidth="1"/>
    <col min="12293" max="12293" width="11.875" style="372" customWidth="1"/>
    <col min="12294" max="12294" width="1.5" style="372" customWidth="1"/>
    <col min="12295" max="12295" width="9.625" style="372" customWidth="1"/>
    <col min="12296" max="12296" width="15.625" style="372" customWidth="1"/>
    <col min="12297" max="12297" width="30.875" style="372" customWidth="1"/>
    <col min="12298" max="12298" width="11.5" style="372" customWidth="1"/>
    <col min="12299" max="12544" width="9" style="372"/>
    <col min="12545" max="12545" width="8.625" style="372" bestFit="1" customWidth="1"/>
    <col min="12546" max="12546" width="23.5" style="372" bestFit="1" customWidth="1"/>
    <col min="12547" max="12547" width="32.25" style="372" customWidth="1"/>
    <col min="12548" max="12548" width="13" style="372" bestFit="1" customWidth="1"/>
    <col min="12549" max="12549" width="11.875" style="372" customWidth="1"/>
    <col min="12550" max="12550" width="1.5" style="372" customWidth="1"/>
    <col min="12551" max="12551" width="9.625" style="372" customWidth="1"/>
    <col min="12552" max="12552" width="15.625" style="372" customWidth="1"/>
    <col min="12553" max="12553" width="30.875" style="372" customWidth="1"/>
    <col min="12554" max="12554" width="11.5" style="372" customWidth="1"/>
    <col min="12555" max="12800" width="9" style="372"/>
    <col min="12801" max="12801" width="8.625" style="372" bestFit="1" customWidth="1"/>
    <col min="12802" max="12802" width="23.5" style="372" bestFit="1" customWidth="1"/>
    <col min="12803" max="12803" width="32.25" style="372" customWidth="1"/>
    <col min="12804" max="12804" width="13" style="372" bestFit="1" customWidth="1"/>
    <col min="12805" max="12805" width="11.875" style="372" customWidth="1"/>
    <col min="12806" max="12806" width="1.5" style="372" customWidth="1"/>
    <col min="12807" max="12807" width="9.625" style="372" customWidth="1"/>
    <col min="12808" max="12808" width="15.625" style="372" customWidth="1"/>
    <col min="12809" max="12809" width="30.875" style="372" customWidth="1"/>
    <col min="12810" max="12810" width="11.5" style="372" customWidth="1"/>
    <col min="12811" max="13056" width="9" style="372"/>
    <col min="13057" max="13057" width="8.625" style="372" bestFit="1" customWidth="1"/>
    <col min="13058" max="13058" width="23.5" style="372" bestFit="1" customWidth="1"/>
    <col min="13059" max="13059" width="32.25" style="372" customWidth="1"/>
    <col min="13060" max="13060" width="13" style="372" bestFit="1" customWidth="1"/>
    <col min="13061" max="13061" width="11.875" style="372" customWidth="1"/>
    <col min="13062" max="13062" width="1.5" style="372" customWidth="1"/>
    <col min="13063" max="13063" width="9.625" style="372" customWidth="1"/>
    <col min="13064" max="13064" width="15.625" style="372" customWidth="1"/>
    <col min="13065" max="13065" width="30.875" style="372" customWidth="1"/>
    <col min="13066" max="13066" width="11.5" style="372" customWidth="1"/>
    <col min="13067" max="13312" width="9" style="372"/>
    <col min="13313" max="13313" width="8.625" style="372" bestFit="1" customWidth="1"/>
    <col min="13314" max="13314" width="23.5" style="372" bestFit="1" customWidth="1"/>
    <col min="13315" max="13315" width="32.25" style="372" customWidth="1"/>
    <col min="13316" max="13316" width="13" style="372" bestFit="1" customWidth="1"/>
    <col min="13317" max="13317" width="11.875" style="372" customWidth="1"/>
    <col min="13318" max="13318" width="1.5" style="372" customWidth="1"/>
    <col min="13319" max="13319" width="9.625" style="372" customWidth="1"/>
    <col min="13320" max="13320" width="15.625" style="372" customWidth="1"/>
    <col min="13321" max="13321" width="30.875" style="372" customWidth="1"/>
    <col min="13322" max="13322" width="11.5" style="372" customWidth="1"/>
    <col min="13323" max="13568" width="9" style="372"/>
    <col min="13569" max="13569" width="8.625" style="372" bestFit="1" customWidth="1"/>
    <col min="13570" max="13570" width="23.5" style="372" bestFit="1" customWidth="1"/>
    <col min="13571" max="13571" width="32.25" style="372" customWidth="1"/>
    <col min="13572" max="13572" width="13" style="372" bestFit="1" customWidth="1"/>
    <col min="13573" max="13573" width="11.875" style="372" customWidth="1"/>
    <col min="13574" max="13574" width="1.5" style="372" customWidth="1"/>
    <col min="13575" max="13575" width="9.625" style="372" customWidth="1"/>
    <col min="13576" max="13576" width="15.625" style="372" customWidth="1"/>
    <col min="13577" max="13577" width="30.875" style="372" customWidth="1"/>
    <col min="13578" max="13578" width="11.5" style="372" customWidth="1"/>
    <col min="13579" max="13824" width="9" style="372"/>
    <col min="13825" max="13825" width="8.625" style="372" bestFit="1" customWidth="1"/>
    <col min="13826" max="13826" width="23.5" style="372" bestFit="1" customWidth="1"/>
    <col min="13827" max="13827" width="32.25" style="372" customWidth="1"/>
    <col min="13828" max="13828" width="13" style="372" bestFit="1" customWidth="1"/>
    <col min="13829" max="13829" width="11.875" style="372" customWidth="1"/>
    <col min="13830" max="13830" width="1.5" style="372" customWidth="1"/>
    <col min="13831" max="13831" width="9.625" style="372" customWidth="1"/>
    <col min="13832" max="13832" width="15.625" style="372" customWidth="1"/>
    <col min="13833" max="13833" width="30.875" style="372" customWidth="1"/>
    <col min="13834" max="13834" width="11.5" style="372" customWidth="1"/>
    <col min="13835" max="14080" width="9" style="372"/>
    <col min="14081" max="14081" width="8.625" style="372" bestFit="1" customWidth="1"/>
    <col min="14082" max="14082" width="23.5" style="372" bestFit="1" customWidth="1"/>
    <col min="14083" max="14083" width="32.25" style="372" customWidth="1"/>
    <col min="14084" max="14084" width="13" style="372" bestFit="1" customWidth="1"/>
    <col min="14085" max="14085" width="11.875" style="372" customWidth="1"/>
    <col min="14086" max="14086" width="1.5" style="372" customWidth="1"/>
    <col min="14087" max="14087" width="9.625" style="372" customWidth="1"/>
    <col min="14088" max="14088" width="15.625" style="372" customWidth="1"/>
    <col min="14089" max="14089" width="30.875" style="372" customWidth="1"/>
    <col min="14090" max="14090" width="11.5" style="372" customWidth="1"/>
    <col min="14091" max="14336" width="9" style="372"/>
    <col min="14337" max="14337" width="8.625" style="372" bestFit="1" customWidth="1"/>
    <col min="14338" max="14338" width="23.5" style="372" bestFit="1" customWidth="1"/>
    <col min="14339" max="14339" width="32.25" style="372" customWidth="1"/>
    <col min="14340" max="14340" width="13" style="372" bestFit="1" customWidth="1"/>
    <col min="14341" max="14341" width="11.875" style="372" customWidth="1"/>
    <col min="14342" max="14342" width="1.5" style="372" customWidth="1"/>
    <col min="14343" max="14343" width="9.625" style="372" customWidth="1"/>
    <col min="14344" max="14344" width="15.625" style="372" customWidth="1"/>
    <col min="14345" max="14345" width="30.875" style="372" customWidth="1"/>
    <col min="14346" max="14346" width="11.5" style="372" customWidth="1"/>
    <col min="14347" max="14592" width="9" style="372"/>
    <col min="14593" max="14593" width="8.625" style="372" bestFit="1" customWidth="1"/>
    <col min="14594" max="14594" width="23.5" style="372" bestFit="1" customWidth="1"/>
    <col min="14595" max="14595" width="32.25" style="372" customWidth="1"/>
    <col min="14596" max="14596" width="13" style="372" bestFit="1" customWidth="1"/>
    <col min="14597" max="14597" width="11.875" style="372" customWidth="1"/>
    <col min="14598" max="14598" width="1.5" style="372" customWidth="1"/>
    <col min="14599" max="14599" width="9.625" style="372" customWidth="1"/>
    <col min="14600" max="14600" width="15.625" style="372" customWidth="1"/>
    <col min="14601" max="14601" width="30.875" style="372" customWidth="1"/>
    <col min="14602" max="14602" width="11.5" style="372" customWidth="1"/>
    <col min="14603" max="14848" width="9" style="372"/>
    <col min="14849" max="14849" width="8.625" style="372" bestFit="1" customWidth="1"/>
    <col min="14850" max="14850" width="23.5" style="372" bestFit="1" customWidth="1"/>
    <col min="14851" max="14851" width="32.25" style="372" customWidth="1"/>
    <col min="14852" max="14852" width="13" style="372" bestFit="1" customWidth="1"/>
    <col min="14853" max="14853" width="11.875" style="372" customWidth="1"/>
    <col min="14854" max="14854" width="1.5" style="372" customWidth="1"/>
    <col min="14855" max="14855" width="9.625" style="372" customWidth="1"/>
    <col min="14856" max="14856" width="15.625" style="372" customWidth="1"/>
    <col min="14857" max="14857" width="30.875" style="372" customWidth="1"/>
    <col min="14858" max="14858" width="11.5" style="372" customWidth="1"/>
    <col min="14859" max="15104" width="9" style="372"/>
    <col min="15105" max="15105" width="8.625" style="372" bestFit="1" customWidth="1"/>
    <col min="15106" max="15106" width="23.5" style="372" bestFit="1" customWidth="1"/>
    <col min="15107" max="15107" width="32.25" style="372" customWidth="1"/>
    <col min="15108" max="15108" width="13" style="372" bestFit="1" customWidth="1"/>
    <col min="15109" max="15109" width="11.875" style="372" customWidth="1"/>
    <col min="15110" max="15110" width="1.5" style="372" customWidth="1"/>
    <col min="15111" max="15111" width="9.625" style="372" customWidth="1"/>
    <col min="15112" max="15112" width="15.625" style="372" customWidth="1"/>
    <col min="15113" max="15113" width="30.875" style="372" customWidth="1"/>
    <col min="15114" max="15114" width="11.5" style="372" customWidth="1"/>
    <col min="15115" max="15360" width="9" style="372"/>
    <col min="15361" max="15361" width="8.625" style="372" bestFit="1" customWidth="1"/>
    <col min="15362" max="15362" width="23.5" style="372" bestFit="1" customWidth="1"/>
    <col min="15363" max="15363" width="32.25" style="372" customWidth="1"/>
    <col min="15364" max="15364" width="13" style="372" bestFit="1" customWidth="1"/>
    <col min="15365" max="15365" width="11.875" style="372" customWidth="1"/>
    <col min="15366" max="15366" width="1.5" style="372" customWidth="1"/>
    <col min="15367" max="15367" width="9.625" style="372" customWidth="1"/>
    <col min="15368" max="15368" width="15.625" style="372" customWidth="1"/>
    <col min="15369" max="15369" width="30.875" style="372" customWidth="1"/>
    <col min="15370" max="15370" width="11.5" style="372" customWidth="1"/>
    <col min="15371" max="15616" width="9" style="372"/>
    <col min="15617" max="15617" width="8.625" style="372" bestFit="1" customWidth="1"/>
    <col min="15618" max="15618" width="23.5" style="372" bestFit="1" customWidth="1"/>
    <col min="15619" max="15619" width="32.25" style="372" customWidth="1"/>
    <col min="15620" max="15620" width="13" style="372" bestFit="1" customWidth="1"/>
    <col min="15621" max="15621" width="11.875" style="372" customWidth="1"/>
    <col min="15622" max="15622" width="1.5" style="372" customWidth="1"/>
    <col min="15623" max="15623" width="9.625" style="372" customWidth="1"/>
    <col min="15624" max="15624" width="15.625" style="372" customWidth="1"/>
    <col min="15625" max="15625" width="30.875" style="372" customWidth="1"/>
    <col min="15626" max="15626" width="11.5" style="372" customWidth="1"/>
    <col min="15627" max="15872" width="9" style="372"/>
    <col min="15873" max="15873" width="8.625" style="372" bestFit="1" customWidth="1"/>
    <col min="15874" max="15874" width="23.5" style="372" bestFit="1" customWidth="1"/>
    <col min="15875" max="15875" width="32.25" style="372" customWidth="1"/>
    <col min="15876" max="15876" width="13" style="372" bestFit="1" customWidth="1"/>
    <col min="15877" max="15877" width="11.875" style="372" customWidth="1"/>
    <col min="15878" max="15878" width="1.5" style="372" customWidth="1"/>
    <col min="15879" max="15879" width="9.625" style="372" customWidth="1"/>
    <col min="15880" max="15880" width="15.625" style="372" customWidth="1"/>
    <col min="15881" max="15881" width="30.875" style="372" customWidth="1"/>
    <col min="15882" max="15882" width="11.5" style="372" customWidth="1"/>
    <col min="15883" max="16128" width="9" style="372"/>
    <col min="16129" max="16129" width="8.625" style="372" bestFit="1" customWidth="1"/>
    <col min="16130" max="16130" width="23.5" style="372" bestFit="1" customWidth="1"/>
    <col min="16131" max="16131" width="32.25" style="372" customWidth="1"/>
    <col min="16132" max="16132" width="13" style="372" bestFit="1" customWidth="1"/>
    <col min="16133" max="16133" width="11.875" style="372" customWidth="1"/>
    <col min="16134" max="16134" width="1.5" style="372" customWidth="1"/>
    <col min="16135" max="16135" width="9.625" style="372" customWidth="1"/>
    <col min="16136" max="16136" width="15.625" style="372" customWidth="1"/>
    <col min="16137" max="16137" width="30.875" style="372" customWidth="1"/>
    <col min="16138" max="16138" width="11.5" style="372" customWidth="1"/>
    <col min="16139" max="16384" width="9" style="372"/>
  </cols>
  <sheetData>
    <row r="1" spans="1:11" ht="33" customHeight="1">
      <c r="A1" s="1105" t="s">
        <v>103</v>
      </c>
      <c r="B1" s="1105"/>
      <c r="C1" s="371"/>
      <c r="D1" s="371"/>
    </row>
    <row r="2" spans="1:11" ht="33" customHeight="1">
      <c r="A2" s="1103"/>
      <c r="B2" s="1104"/>
      <c r="C2" s="405" t="s">
        <v>385</v>
      </c>
      <c r="D2" s="406"/>
      <c r="E2" s="407"/>
    </row>
    <row r="3" spans="1:11" ht="10.5" customHeight="1">
      <c r="A3" s="408"/>
      <c r="B3" s="408"/>
      <c r="C3" s="409"/>
      <c r="D3" s="410"/>
      <c r="E3" s="379"/>
    </row>
    <row r="4" spans="1:11" ht="35.25" customHeight="1">
      <c r="A4" s="1106" t="s">
        <v>386</v>
      </c>
      <c r="B4" s="1106"/>
      <c r="C4" s="404"/>
      <c r="D4" s="1107"/>
      <c r="E4" s="1107"/>
      <c r="H4" s="373"/>
      <c r="I4" s="373"/>
      <c r="J4" s="374"/>
    </row>
    <row r="5" spans="1:11" ht="49.5" customHeight="1">
      <c r="A5" s="1101" t="s">
        <v>366</v>
      </c>
      <c r="B5" s="1102"/>
      <c r="C5" s="1102"/>
      <c r="D5" s="1102"/>
      <c r="E5" s="1102"/>
      <c r="F5" s="375"/>
      <c r="G5" s="375"/>
      <c r="H5" s="373"/>
      <c r="I5" s="373"/>
      <c r="J5" s="374"/>
    </row>
    <row r="6" spans="1:11" ht="7.5" customHeight="1">
      <c r="A6" s="376"/>
      <c r="F6" s="377"/>
      <c r="G6" s="378"/>
      <c r="H6" s="379"/>
      <c r="I6" s="379"/>
      <c r="J6" s="377"/>
    </row>
    <row r="7" spans="1:11" ht="18.75" customHeight="1">
      <c r="A7" s="380" t="s">
        <v>367</v>
      </c>
      <c r="B7" s="380" t="s">
        <v>22</v>
      </c>
      <c r="C7" s="380" t="s">
        <v>368</v>
      </c>
      <c r="D7" s="380" t="s">
        <v>369</v>
      </c>
      <c r="E7" s="380" t="s">
        <v>370</v>
      </c>
      <c r="F7" s="377"/>
      <c r="G7" s="381"/>
      <c r="H7" s="381"/>
      <c r="I7" s="381"/>
      <c r="J7" s="381"/>
    </row>
    <row r="8" spans="1:11" s="387" customFormat="1" ht="18.75" customHeight="1">
      <c r="A8" s="382" t="s">
        <v>39</v>
      </c>
      <c r="B8" s="382" t="s">
        <v>448</v>
      </c>
      <c r="C8" s="382" t="s">
        <v>468</v>
      </c>
      <c r="D8" s="382">
        <v>7</v>
      </c>
      <c r="E8" s="383">
        <f>2000*D8</f>
        <v>14000</v>
      </c>
      <c r="F8" s="384"/>
      <c r="G8" s="385"/>
      <c r="H8" s="385"/>
      <c r="I8" s="385"/>
      <c r="J8" s="386"/>
    </row>
    <row r="9" spans="1:11" ht="18.75" customHeight="1">
      <c r="A9" s="388">
        <v>1</v>
      </c>
      <c r="B9" s="397">
        <f>①基本情報!$B$9</f>
        <v>0</v>
      </c>
      <c r="C9" s="397" t="str">
        <f>B9&amp;"柔道部"</f>
        <v>0柔道部</v>
      </c>
      <c r="D9" s="389"/>
      <c r="E9" s="383">
        <f>2000*D9</f>
        <v>0</v>
      </c>
      <c r="F9" s="390"/>
      <c r="G9" s="391"/>
      <c r="H9" s="390"/>
      <c r="I9" s="390"/>
      <c r="J9" s="390"/>
    </row>
    <row r="10" spans="1:11" ht="18.75" customHeight="1">
      <c r="A10" s="388">
        <v>2</v>
      </c>
      <c r="B10" s="397">
        <f>①基本情報!$B$9</f>
        <v>0</v>
      </c>
      <c r="C10" s="398"/>
      <c r="D10" s="389"/>
      <c r="E10" s="383">
        <f t="shared" ref="E10:E13" si="0">2000*D10</f>
        <v>0</v>
      </c>
      <c r="F10" s="390"/>
      <c r="G10" s="391"/>
      <c r="H10" s="390"/>
      <c r="I10" s="390"/>
      <c r="J10" s="390"/>
    </row>
    <row r="11" spans="1:11" ht="18.75" customHeight="1">
      <c r="A11" s="388">
        <v>3</v>
      </c>
      <c r="B11" s="397">
        <f>①基本情報!$B$9</f>
        <v>0</v>
      </c>
      <c r="C11" s="389"/>
      <c r="D11" s="389"/>
      <c r="E11" s="383">
        <f t="shared" si="0"/>
        <v>0</v>
      </c>
      <c r="F11" s="390"/>
      <c r="G11" s="391"/>
      <c r="H11" s="390"/>
      <c r="I11" s="390"/>
      <c r="J11" s="390"/>
    </row>
    <row r="12" spans="1:11" ht="18.75" customHeight="1">
      <c r="A12" s="388">
        <v>4</v>
      </c>
      <c r="B12" s="397">
        <f>①基本情報!$B$9</f>
        <v>0</v>
      </c>
      <c r="C12" s="389"/>
      <c r="D12" s="389"/>
      <c r="E12" s="383">
        <f t="shared" si="0"/>
        <v>0</v>
      </c>
      <c r="F12" s="390"/>
      <c r="G12" s="391"/>
      <c r="H12" s="390"/>
      <c r="I12" s="390"/>
      <c r="J12" s="390"/>
    </row>
    <row r="13" spans="1:11" ht="18.75" customHeight="1">
      <c r="A13" s="388">
        <v>5</v>
      </c>
      <c r="B13" s="397">
        <f>①基本情報!$B$9</f>
        <v>0</v>
      </c>
      <c r="C13" s="389"/>
      <c r="D13" s="389"/>
      <c r="E13" s="383">
        <f t="shared" si="0"/>
        <v>0</v>
      </c>
      <c r="F13" s="379"/>
      <c r="G13" s="392"/>
      <c r="H13" s="390"/>
      <c r="I13" s="390"/>
      <c r="J13" s="379"/>
    </row>
    <row r="14" spans="1:11" ht="15" customHeight="1"/>
    <row r="15" spans="1:11" ht="18.75" customHeight="1">
      <c r="D15" s="393" t="s">
        <v>371</v>
      </c>
      <c r="E15" s="394">
        <f>SUM(E9:E13)</f>
        <v>0</v>
      </c>
      <c r="J15" s="372" t="s">
        <v>413</v>
      </c>
      <c r="K15" s="372" t="s">
        <v>414</v>
      </c>
    </row>
    <row r="16" spans="1:11" ht="18.75" customHeight="1">
      <c r="J16" s="372">
        <f>'⑨-1委員長集約(参加費)'!F11</f>
        <v>0</v>
      </c>
      <c r="K16" s="372">
        <f>'⑨-1委員長集約(参加費)'!G11</f>
        <v>0</v>
      </c>
    </row>
    <row r="17" spans="1:5" ht="34.5" customHeight="1">
      <c r="A17" s="1106" t="s">
        <v>387</v>
      </c>
      <c r="B17" s="1106"/>
      <c r="C17" s="404"/>
      <c r="D17" s="1107"/>
      <c r="E17" s="1107"/>
    </row>
    <row r="18" spans="1:5" ht="50.25" customHeight="1">
      <c r="A18" s="1101" t="s">
        <v>366</v>
      </c>
      <c r="B18" s="1102"/>
      <c r="C18" s="1102"/>
      <c r="D18" s="1102"/>
      <c r="E18" s="1102"/>
    </row>
    <row r="19" spans="1:5" ht="7.5" customHeight="1">
      <c r="A19" s="376"/>
    </row>
    <row r="20" spans="1:5" ht="18.75" customHeight="1">
      <c r="A20" s="380" t="s">
        <v>367</v>
      </c>
      <c r="B20" s="380" t="s">
        <v>22</v>
      </c>
      <c r="C20" s="380" t="s">
        <v>368</v>
      </c>
      <c r="D20" s="380" t="s">
        <v>369</v>
      </c>
      <c r="E20" s="380" t="s">
        <v>370</v>
      </c>
    </row>
    <row r="21" spans="1:5" ht="18.75" customHeight="1">
      <c r="A21" s="382" t="s">
        <v>39</v>
      </c>
      <c r="B21" s="382" t="s">
        <v>448</v>
      </c>
      <c r="C21" s="382" t="s">
        <v>467</v>
      </c>
      <c r="D21" s="382">
        <v>7</v>
      </c>
      <c r="E21" s="383">
        <f>1500*D21</f>
        <v>10500</v>
      </c>
    </row>
    <row r="22" spans="1:5" ht="18.75" customHeight="1">
      <c r="A22" s="388">
        <v>1</v>
      </c>
      <c r="B22" s="397">
        <f>①基本情報!$B$9</f>
        <v>0</v>
      </c>
      <c r="C22" s="397" t="str">
        <f>B22&amp;"柔道部"</f>
        <v>0柔道部</v>
      </c>
      <c r="D22" s="389"/>
      <c r="E22" s="383">
        <f>1500*D22</f>
        <v>0</v>
      </c>
    </row>
    <row r="23" spans="1:5" ht="18.75" customHeight="1">
      <c r="A23" s="388">
        <v>2</v>
      </c>
      <c r="B23" s="397">
        <f>①基本情報!$B$9</f>
        <v>0</v>
      </c>
      <c r="C23" s="398"/>
      <c r="D23" s="389"/>
      <c r="E23" s="383">
        <f t="shared" ref="E23:E26" si="1">1500*D23</f>
        <v>0</v>
      </c>
    </row>
    <row r="24" spans="1:5" ht="18.75" customHeight="1">
      <c r="A24" s="388">
        <v>3</v>
      </c>
      <c r="B24" s="397">
        <f>①基本情報!$B$9</f>
        <v>0</v>
      </c>
      <c r="C24" s="389"/>
      <c r="D24" s="389"/>
      <c r="E24" s="383">
        <f t="shared" si="1"/>
        <v>0</v>
      </c>
    </row>
    <row r="25" spans="1:5" ht="18.75" customHeight="1">
      <c r="A25" s="388">
        <v>4</v>
      </c>
      <c r="B25" s="397">
        <f>①基本情報!$B$9</f>
        <v>0</v>
      </c>
      <c r="C25" s="389"/>
      <c r="D25" s="389"/>
      <c r="E25" s="383">
        <f t="shared" si="1"/>
        <v>0</v>
      </c>
    </row>
    <row r="26" spans="1:5" ht="18.75" customHeight="1">
      <c r="A26" s="388">
        <v>5</v>
      </c>
      <c r="B26" s="397">
        <f>①基本情報!$B$9</f>
        <v>0</v>
      </c>
      <c r="C26" s="389"/>
      <c r="D26" s="389"/>
      <c r="E26" s="383">
        <f t="shared" si="1"/>
        <v>0</v>
      </c>
    </row>
    <row r="27" spans="1:5" ht="15" customHeight="1"/>
    <row r="28" spans="1:5" ht="18.75" customHeight="1">
      <c r="D28" s="393" t="s">
        <v>371</v>
      </c>
      <c r="E28" s="394">
        <f>SUM(E22:E26)</f>
        <v>0</v>
      </c>
    </row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</sheetData>
  <sheetProtection sheet="1" objects="1" scenarios="1"/>
  <protectedRanges>
    <protectedRange sqref="C23:C26 D22:D26" name="プログラム代"/>
    <protectedRange sqref="C10:C13 D9:D13" name="参加費"/>
  </protectedRanges>
  <mergeCells count="8">
    <mergeCell ref="A18:E18"/>
    <mergeCell ref="A2:B2"/>
    <mergeCell ref="A1:B1"/>
    <mergeCell ref="A4:B4"/>
    <mergeCell ref="D4:E4"/>
    <mergeCell ref="A5:E5"/>
    <mergeCell ref="A17:B17"/>
    <mergeCell ref="D17:E17"/>
  </mergeCells>
  <phoneticPr fontId="2"/>
  <conditionalFormatting sqref="E15">
    <cfRule type="cellIs" dxfId="1" priority="2" operator="notEqual">
      <formula>$J$16</formula>
    </cfRule>
  </conditionalFormatting>
  <conditionalFormatting sqref="E28">
    <cfRule type="cellIs" dxfId="0" priority="1" operator="notEqual">
      <formula>$K$16</formula>
    </cfRule>
  </conditionalFormatting>
  <hyperlinks>
    <hyperlink ref="A1" location="Top!A1" display="Topへ戻る" xr:uid="{00000000-0004-0000-1700-000000000000}"/>
  </hyperlinks>
  <printOptions horizontalCentered="1"/>
  <pageMargins left="0.74803149606299213" right="0.74803149606299213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Top</vt:lpstr>
      <vt:lpstr>①基本情報</vt:lpstr>
      <vt:lpstr>②男入力</vt:lpstr>
      <vt:lpstr>③女入力</vt:lpstr>
      <vt:lpstr>④外字</vt:lpstr>
      <vt:lpstr>⑤-1全国男選択</vt:lpstr>
      <vt:lpstr>⑤-2関東男選択</vt:lpstr>
      <vt:lpstr>⑥-1全国女選択</vt:lpstr>
      <vt:lpstr>⑥-2関東女選択</vt:lpstr>
      <vt:lpstr>⑦日付</vt:lpstr>
      <vt:lpstr>⑧-1-1全国女団印刷(様式1)</vt:lpstr>
      <vt:lpstr>⑧-1-2全国男団印刷(様式2)</vt:lpstr>
      <vt:lpstr>⑧-1-3全国女個印刷(様式3)</vt:lpstr>
      <vt:lpstr>⑧-1-4全国男個印刷(様式4)</vt:lpstr>
      <vt:lpstr>⑧-2-1関東男団印刷</vt:lpstr>
      <vt:lpstr>⑧-2-2関東女団印刷</vt:lpstr>
      <vt:lpstr>⑧-2-3関東男個印刷</vt:lpstr>
      <vt:lpstr>⑧-2-4関東女個印刷</vt:lpstr>
      <vt:lpstr>⑨-1委員長集約(参加費)</vt:lpstr>
      <vt:lpstr>⑨-2委員長集約(団体)全中</vt:lpstr>
      <vt:lpstr>⑨-2委員長集約(団体)関東</vt:lpstr>
      <vt:lpstr>⑨-3委員長集約(個人)全中</vt:lpstr>
      <vt:lpstr>⑨-3委員長集約(個人)関東</vt:lpstr>
      <vt:lpstr>⑨-4領収書</vt:lpstr>
      <vt:lpstr>④外字!Print_Area</vt:lpstr>
      <vt:lpstr>'⑧-1-1全国女団印刷(様式1)'!Print_Area</vt:lpstr>
      <vt:lpstr>'⑧-1-2全国男団印刷(様式2)'!Print_Area</vt:lpstr>
      <vt:lpstr>'⑧-1-3全国女個印刷(様式3)'!Print_Area</vt:lpstr>
      <vt:lpstr>'⑧-1-4全国男個印刷(様式4)'!Print_Area</vt:lpstr>
      <vt:lpstr>'⑧-2-1関東男団印刷'!Print_Area</vt:lpstr>
      <vt:lpstr>'⑧-2-2関東女団印刷'!Print_Area</vt:lpstr>
      <vt:lpstr>'⑧-2-3関東男個印刷'!Print_Area</vt:lpstr>
      <vt:lpstr>'⑧-2-4関東女個印刷'!Print_Area</vt:lpstr>
      <vt:lpstr>'⑨-1委員長集約(参加費)'!Print_Area</vt:lpstr>
      <vt:lpstr>'⑨-2委員長集約(団体)関東'!Print_Area</vt:lpstr>
      <vt:lpstr>'⑨-2委員長集約(団体)全中'!Print_Area</vt:lpstr>
      <vt:lpstr>'⑨-3委員長集約(個人)関東'!Print_Area</vt:lpstr>
      <vt:lpstr>'⑨-3委員長集約(個人)全中'!Print_Area</vt:lpstr>
      <vt:lpstr>'⑨-4領収書'!Print_Area</vt:lpstr>
      <vt:lpstr>'⑨-1委員長集約(参加費)'!Print_Titles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全国中学校柔道大会実行委員会</dc:creator>
  <cp:keywords/>
  <dc:description/>
  <cp:lastModifiedBy>Administrator</cp:lastModifiedBy>
  <cp:revision/>
  <cp:lastPrinted>2021-07-01T12:01:37Z</cp:lastPrinted>
  <dcterms:created xsi:type="dcterms:W3CDTF">2010-04-27T04:22:18Z</dcterms:created>
  <dcterms:modified xsi:type="dcterms:W3CDTF">2022-06-29T11:26:10Z</dcterms:modified>
  <cp:category/>
  <cp:contentStatus/>
</cp:coreProperties>
</file>