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関東中体連\R7\関東書類\"/>
    </mc:Choice>
  </mc:AlternateContent>
  <xr:revisionPtr revIDLastSave="0" documentId="13_ncr:1_{5D439902-F66A-49E5-AA91-6444B06E38D4}" xr6:coauthVersionLast="36" xr6:coauthVersionMax="36" xr10:uidLastSave="{00000000-0000-0000-0000-000000000000}"/>
  <bookViews>
    <workbookView showSheetTabs="0" xWindow="-120" yWindow="-120" windowWidth="23280" windowHeight="14880" tabRatio="876" xr2:uid="{00000000-000D-0000-FFFF-FFFF00000000}"/>
  </bookViews>
  <sheets>
    <sheet name="Top" sheetId="1" r:id="rId1"/>
    <sheet name="①基本情報" sheetId="2" r:id="rId2"/>
    <sheet name="②男入力" sheetId="5" r:id="rId3"/>
    <sheet name="③女入力" sheetId="6" r:id="rId4"/>
    <sheet name="④外字" sheetId="3" r:id="rId5"/>
    <sheet name="⑤-2関東男選択" sheetId="38" r:id="rId6"/>
    <sheet name="⑤-3県男選択" sheetId="46" r:id="rId7"/>
    <sheet name="⑥-2関東女選択" sheetId="39" r:id="rId8"/>
    <sheet name="⑥-3県女選択" sheetId="47" r:id="rId9"/>
    <sheet name="⑦日付" sheetId="4" r:id="rId10"/>
    <sheet name="⑧-2-1関東男団印刷" sheetId="32" r:id="rId11"/>
    <sheet name="⑧-2-2関東女団印刷" sheetId="34" r:id="rId12"/>
    <sheet name="⑧-2-3関東男個印刷" sheetId="33" r:id="rId13"/>
    <sheet name="⑧-2-4関東女個印刷" sheetId="35" r:id="rId14"/>
    <sheet name="⑧-3-1男団" sheetId="42" r:id="rId15"/>
    <sheet name="⑧-3-2女団" sheetId="44" r:id="rId16"/>
    <sheet name="⑧-3-3男個" sheetId="43" r:id="rId17"/>
    <sheet name="⑧-3-4女個" sheetId="45" r:id="rId18"/>
    <sheet name="⑨-1委員長集約(参加費)" sheetId="19" r:id="rId19"/>
    <sheet name="⑨-2委員長集約(団体)関東" sheetId="49" r:id="rId20"/>
    <sheet name="⑨-2委員長集約(団体)県大会" sheetId="50" r:id="rId21"/>
    <sheet name="⑨-3委員長集約(個人)関東" sheetId="37" r:id="rId22"/>
    <sheet name="⑨-4委員長集約(個人)県大会" sheetId="48" r:id="rId23"/>
    <sheet name="委員長(監督ｺｰﾁ名)" sheetId="40" r:id="rId24"/>
    <sheet name="⑨-4領収書" sheetId="36" r:id="rId25"/>
  </sheets>
  <definedNames>
    <definedName name="_xlnm.Print_Area" localSheetId="4">④外字!$A$3:$BF$21</definedName>
    <definedName name="_xlnm.Print_Area" localSheetId="10">'⑧-2-1関東男団印刷'!$A$3:$AI$40</definedName>
    <definedName name="_xlnm.Print_Area" localSheetId="11">'⑧-2-2関東女団印刷'!$A$3:$AI$37</definedName>
    <definedName name="_xlnm.Print_Area" localSheetId="12">'⑧-2-3関東男個印刷'!$A$3:$AI$116</definedName>
    <definedName name="_xlnm.Print_Area" localSheetId="13">'⑧-2-4関東女個印刷'!$A$3:$AI$78</definedName>
    <definedName name="_xlnm.Print_Area" localSheetId="14">'⑧-3-1男団'!$B$3:$AJ$60</definedName>
    <definedName name="_xlnm.Print_Area" localSheetId="15">'⑧-3-2女団'!$B$3:$AJ$57</definedName>
    <definedName name="_xlnm.Print_Area" localSheetId="16">'⑧-3-3男個'!$B$3:$AJ$238</definedName>
    <definedName name="_xlnm.Print_Area" localSheetId="17">'⑧-3-4女個'!$B$3:$AJ$179</definedName>
    <definedName name="_xlnm.Print_Area" localSheetId="18">'⑨-1委員長集約(参加費)'!#REF!</definedName>
    <definedName name="_xlnm.Print_Area" localSheetId="19">'⑨-2委員長集約(団体)関東'!$A$2:$BP$10</definedName>
    <definedName name="_xlnm.Print_Area" localSheetId="20">'⑨-2委員長集約(団体)県大会'!$A$2:$CD$10</definedName>
    <definedName name="_xlnm.Print_Area" localSheetId="21">'⑨-3委員長集約(個人)関東'!$B$2:$T$48</definedName>
    <definedName name="_xlnm.Print_Area" localSheetId="22">'⑨-4委員長集約(個人)県大会'!$B$2:$S$48</definedName>
    <definedName name="_xlnm.Print_Area" localSheetId="24">'⑨-4領収書'!$A$2:$E$29</definedName>
    <definedName name="_xlnm.Print_Area" localSheetId="23">'委員長(監督ｺｰﾁ名)'!$A$5:$E$5</definedName>
    <definedName name="_xlnm.Print_Titles" localSheetId="18">'⑨-1委員長集約(参加費)'!#REF!</definedName>
    <definedName name="_xlnm.Print_Titles" localSheetId="23">'委員長(監督ｺｰﾁ名)'!$4:$4</definedName>
    <definedName name="Z_5D963F3A_B207_4215_A36A_BBA0BD90DFE4_.wvu.Cols" localSheetId="2" hidden="1">②男入力!$C:$C</definedName>
    <definedName name="Z_5D963F3A_B207_4215_A36A_BBA0BD90DFE4_.wvu.Cols" localSheetId="3" hidden="1">③女入力!$C:$C</definedName>
    <definedName name="Z_5D963F3A_B207_4215_A36A_BBA0BD90DFE4_.wvu.Cols" localSheetId="9" hidden="1">⑦日付!$AO:$AO</definedName>
    <definedName name="Z_5D963F3A_B207_4215_A36A_BBA0BD90DFE4_.wvu.Cols" localSheetId="21" hidden="1">'⑨-3委員長集約(個人)関東'!#REF!</definedName>
    <definedName name="Z_5D963F3A_B207_4215_A36A_BBA0BD90DFE4_.wvu.Cols" localSheetId="22" hidden="1">'⑨-4委員長集約(個人)県大会'!#REF!</definedName>
    <definedName name="Z_5D963F3A_B207_4215_A36A_BBA0BD90DFE4_.wvu.Cols" localSheetId="0" hidden="1">Top!$N:$N</definedName>
    <definedName name="Z_5D963F3A_B207_4215_A36A_BBA0BD90DFE4_.wvu.PrintArea" localSheetId="4" hidden="1">④外字!$A$3:$BF$21</definedName>
    <definedName name="Z_5D963F3A_B207_4215_A36A_BBA0BD90DFE4_.wvu.PrintArea" localSheetId="10" hidden="1">'⑧-2-1関東男団印刷'!$A$3:$AI$40</definedName>
    <definedName name="Z_5D963F3A_B207_4215_A36A_BBA0BD90DFE4_.wvu.PrintArea" localSheetId="11" hidden="1">'⑧-2-2関東女団印刷'!$A$3:$AI$37</definedName>
    <definedName name="Z_5D963F3A_B207_4215_A36A_BBA0BD90DFE4_.wvu.PrintArea" localSheetId="12" hidden="1">'⑧-2-3関東男個印刷'!$A$3:$AI$40</definedName>
    <definedName name="Z_5D963F3A_B207_4215_A36A_BBA0BD90DFE4_.wvu.PrintArea" localSheetId="13" hidden="1">'⑧-2-4関東女個印刷'!$A$3:$AI$40</definedName>
    <definedName name="Z_5D963F3A_B207_4215_A36A_BBA0BD90DFE4_.wvu.PrintArea" localSheetId="19" hidden="1">'⑨-2委員長集約(団体)関東'!$A$2:$BP$10</definedName>
    <definedName name="Z_5D963F3A_B207_4215_A36A_BBA0BD90DFE4_.wvu.PrintArea" localSheetId="20" hidden="1">'⑨-2委員長集約(団体)県大会'!$A$2:$BP$10</definedName>
    <definedName name="Z_5D963F3A_B207_4215_A36A_BBA0BD90DFE4_.wvu.PrintArea" localSheetId="21" hidden="1">'⑨-3委員長集約(個人)関東'!$B$2:$T$48</definedName>
    <definedName name="Z_5D963F3A_B207_4215_A36A_BBA0BD90DFE4_.wvu.PrintArea" localSheetId="22" hidden="1">'⑨-4委員長集約(個人)県大会'!$B$2:$S$48</definedName>
  </definedNames>
  <calcPr calcId="191029"/>
  <customWorkbookViews>
    <customWorkbookView name="Windows User - 個人用ビュー" guid="{5D963F3A-B207-4215-A36A-BBA0BD90DFE4}" mergeInterval="0" personalView="1" maximized="1" xWindow="-8" yWindow="-8" windowWidth="1382" windowHeight="744" tabRatio="876" activeSheetId="1"/>
  </customWorkbookViews>
</workbook>
</file>

<file path=xl/calcChain.xml><?xml version="1.0" encoding="utf-8"?>
<calcChain xmlns="http://schemas.openxmlformats.org/spreadsheetml/2006/main">
  <c r="E10" i="36" l="1"/>
  <c r="E11" i="36"/>
  <c r="E12" i="36"/>
  <c r="E13" i="36"/>
  <c r="E9" i="36"/>
  <c r="E8" i="36" l="1"/>
  <c r="L123" i="45"/>
  <c r="L64" i="45"/>
  <c r="L182" i="43"/>
  <c r="L123" i="43"/>
  <c r="L64" i="43"/>
  <c r="V85" i="33" l="1"/>
  <c r="V47" i="33"/>
  <c r="H40" i="32"/>
  <c r="H37" i="34"/>
  <c r="H116" i="33"/>
  <c r="H78" i="33"/>
  <c r="H40" i="33"/>
  <c r="H78" i="35"/>
  <c r="F138" i="45"/>
  <c r="F79" i="45"/>
  <c r="H132" i="45"/>
  <c r="H73" i="45"/>
  <c r="F197" i="43"/>
  <c r="F138" i="43"/>
  <c r="F79" i="43"/>
  <c r="H191" i="43"/>
  <c r="H132" i="43"/>
  <c r="H73" i="43"/>
  <c r="AK11" i="50"/>
  <c r="AO10" i="50" s="1"/>
  <c r="AC11" i="50"/>
  <c r="U11" i="50"/>
  <c r="M11" i="50"/>
  <c r="Q10" i="50" s="1"/>
  <c r="BI6" i="50"/>
  <c r="BO5" i="50" s="1"/>
  <c r="BA6" i="50"/>
  <c r="BE5" i="50" s="1"/>
  <c r="AS6" i="50"/>
  <c r="AK6" i="50"/>
  <c r="AC6" i="50"/>
  <c r="AG5" i="50" s="1"/>
  <c r="U6" i="50"/>
  <c r="Y5" i="50" s="1"/>
  <c r="M6" i="50"/>
  <c r="S5" i="50" s="1"/>
  <c r="BC10" i="50"/>
  <c r="BB10" i="50"/>
  <c r="BA10" i="50"/>
  <c r="AV10" i="50"/>
  <c r="AU10" i="50"/>
  <c r="AT10" i="50"/>
  <c r="AS10" i="50"/>
  <c r="L10" i="50"/>
  <c r="K10" i="50"/>
  <c r="J10" i="50"/>
  <c r="I10" i="50"/>
  <c r="H10" i="50"/>
  <c r="G10" i="50"/>
  <c r="F10" i="50"/>
  <c r="E10" i="50"/>
  <c r="D10" i="50"/>
  <c r="C10" i="50"/>
  <c r="CD5" i="50"/>
  <c r="CC5" i="50"/>
  <c r="CB5" i="50"/>
  <c r="BT5" i="50"/>
  <c r="BS5" i="50"/>
  <c r="BR5" i="50"/>
  <c r="BQ5" i="50"/>
  <c r="L5" i="50"/>
  <c r="K5" i="50"/>
  <c r="J5" i="50"/>
  <c r="I5" i="50"/>
  <c r="H5" i="50"/>
  <c r="G5" i="50"/>
  <c r="F5" i="50"/>
  <c r="E5" i="50"/>
  <c r="D5" i="50"/>
  <c r="C5" i="50"/>
  <c r="AK11" i="49"/>
  <c r="AR10" i="49" s="1"/>
  <c r="AC11" i="49"/>
  <c r="AI10" i="49" s="1"/>
  <c r="U11" i="49"/>
  <c r="AA10" i="49" s="1"/>
  <c r="M11" i="49"/>
  <c r="S10" i="49" s="1"/>
  <c r="BI6" i="49"/>
  <c r="BM5" i="49" s="1"/>
  <c r="BA6" i="49"/>
  <c r="BE5" i="49" s="1"/>
  <c r="AS6" i="49"/>
  <c r="AW5" i="49" s="1"/>
  <c r="AK6" i="49"/>
  <c r="AN5" i="49" s="1"/>
  <c r="AC6" i="49"/>
  <c r="AG5" i="49" s="1"/>
  <c r="U6" i="49"/>
  <c r="X5" i="49" s="1"/>
  <c r="M6" i="49"/>
  <c r="T5" i="49" s="1"/>
  <c r="BC10" i="49"/>
  <c r="BB10" i="49"/>
  <c r="BA10" i="49"/>
  <c r="AV10" i="49"/>
  <c r="AU10" i="49"/>
  <c r="AT10" i="49"/>
  <c r="AS10" i="49"/>
  <c r="L10" i="49"/>
  <c r="K10" i="49"/>
  <c r="J10" i="49"/>
  <c r="I10" i="49"/>
  <c r="H10" i="49"/>
  <c r="G10" i="49"/>
  <c r="F10" i="49"/>
  <c r="E10" i="49"/>
  <c r="D10" i="49"/>
  <c r="C10" i="49"/>
  <c r="CD5" i="49"/>
  <c r="CC5" i="49"/>
  <c r="CB5" i="49"/>
  <c r="BT5" i="49"/>
  <c r="BS5" i="49"/>
  <c r="BR5" i="49"/>
  <c r="BQ5" i="49"/>
  <c r="L5" i="49"/>
  <c r="K5" i="49"/>
  <c r="J5" i="49"/>
  <c r="I5" i="49"/>
  <c r="H5" i="49"/>
  <c r="G5" i="49"/>
  <c r="F5" i="49"/>
  <c r="E5" i="49"/>
  <c r="D5" i="49"/>
  <c r="C5" i="49"/>
  <c r="C24" i="3"/>
  <c r="C25" i="3"/>
  <c r="C26" i="3"/>
  <c r="C27" i="3"/>
  <c r="C28" i="3"/>
  <c r="C29" i="3"/>
  <c r="C30" i="3"/>
  <c r="C31" i="3"/>
  <c r="C32" i="3"/>
  <c r="G24" i="3"/>
  <c r="G25" i="3"/>
  <c r="G26" i="3"/>
  <c r="G27" i="3"/>
  <c r="G28" i="3"/>
  <c r="G29" i="3"/>
  <c r="G30" i="3"/>
  <c r="G31" i="3"/>
  <c r="G32" i="3"/>
  <c r="BN5" i="50" l="1"/>
  <c r="AE10" i="49"/>
  <c r="M10" i="49"/>
  <c r="AJ10" i="49"/>
  <c r="O10" i="49"/>
  <c r="O10" i="50"/>
  <c r="T10" i="49"/>
  <c r="R10" i="50"/>
  <c r="U10" i="49"/>
  <c r="T10" i="50"/>
  <c r="BB5" i="49"/>
  <c r="W10" i="49"/>
  <c r="V10" i="50"/>
  <c r="BF5" i="49"/>
  <c r="AB10" i="49"/>
  <c r="AB10" i="50"/>
  <c r="AP5" i="50"/>
  <c r="AC10" i="49"/>
  <c r="AH10" i="50"/>
  <c r="N10" i="50"/>
  <c r="S10" i="50"/>
  <c r="W10" i="50"/>
  <c r="Y10" i="50"/>
  <c r="Z10" i="50"/>
  <c r="AA10" i="50"/>
  <c r="AG10" i="50"/>
  <c r="AP10" i="50"/>
  <c r="AQ10" i="50"/>
  <c r="AR10" i="50"/>
  <c r="AK10" i="50"/>
  <c r="AL10" i="50"/>
  <c r="AM10" i="50"/>
  <c r="AN10" i="50"/>
  <c r="AI10" i="50"/>
  <c r="AJ10" i="50"/>
  <c r="AC10" i="50"/>
  <c r="AD10" i="50"/>
  <c r="AE10" i="50"/>
  <c r="U10" i="50"/>
  <c r="M10" i="50"/>
  <c r="AK10" i="49"/>
  <c r="N10" i="49"/>
  <c r="V10" i="49"/>
  <c r="AD10" i="49"/>
  <c r="AL10" i="49"/>
  <c r="AM10" i="49"/>
  <c r="P10" i="49"/>
  <c r="X10" i="49"/>
  <c r="AF10" i="49"/>
  <c r="AN10" i="49"/>
  <c r="Q10" i="49"/>
  <c r="Y10" i="49"/>
  <c r="AG10" i="49"/>
  <c r="AO10" i="49"/>
  <c r="R10" i="49"/>
  <c r="Z10" i="49"/>
  <c r="AH10" i="49"/>
  <c r="AP10" i="49"/>
  <c r="AQ10" i="49"/>
  <c r="O5" i="50"/>
  <c r="AJ5" i="50"/>
  <c r="AO5" i="50"/>
  <c r="R5" i="50"/>
  <c r="AC5" i="50"/>
  <c r="BK5" i="50"/>
  <c r="T5" i="50"/>
  <c r="AW5" i="50"/>
  <c r="AH5" i="50"/>
  <c r="AI5" i="50"/>
  <c r="BP5" i="50"/>
  <c r="AO5" i="49"/>
  <c r="AP5" i="49"/>
  <c r="BI5" i="50"/>
  <c r="BJ5" i="50"/>
  <c r="BM5" i="50"/>
  <c r="BF5" i="50"/>
  <c r="BG5" i="50"/>
  <c r="BH5" i="50"/>
  <c r="BA5" i="50"/>
  <c r="BB5" i="50"/>
  <c r="BC5" i="50"/>
  <c r="AY5" i="50"/>
  <c r="AZ5" i="50"/>
  <c r="AS5" i="50"/>
  <c r="AX5" i="50"/>
  <c r="AT5" i="50"/>
  <c r="AU5" i="50"/>
  <c r="AQ5" i="50"/>
  <c r="AR5" i="50"/>
  <c r="AK5" i="50"/>
  <c r="AL5" i="50"/>
  <c r="AM5" i="50"/>
  <c r="AD5" i="50"/>
  <c r="AE5" i="50"/>
  <c r="Z5" i="50"/>
  <c r="AA5" i="50"/>
  <c r="AB5" i="50"/>
  <c r="U5" i="50"/>
  <c r="V5" i="50"/>
  <c r="W5" i="50"/>
  <c r="M5" i="50"/>
  <c r="N5" i="50"/>
  <c r="Q5" i="50"/>
  <c r="BN5" i="49"/>
  <c r="BO5" i="49"/>
  <c r="BP5" i="49"/>
  <c r="BI5" i="49"/>
  <c r="BJ5" i="49"/>
  <c r="BK5" i="49"/>
  <c r="BL5" i="49"/>
  <c r="BG5" i="49"/>
  <c r="BH5" i="49"/>
  <c r="BA5" i="49"/>
  <c r="BC5" i="49"/>
  <c r="BD5" i="49"/>
  <c r="AX5" i="49"/>
  <c r="AY5" i="49"/>
  <c r="AZ5" i="49"/>
  <c r="AS5" i="49"/>
  <c r="AT5" i="49"/>
  <c r="AU5" i="49"/>
  <c r="AV5" i="49"/>
  <c r="AQ5" i="49"/>
  <c r="AR5" i="49"/>
  <c r="AK5" i="49"/>
  <c r="AL5" i="49"/>
  <c r="AM5" i="49"/>
  <c r="AH5" i="49"/>
  <c r="AC5" i="49"/>
  <c r="AD5" i="49"/>
  <c r="AE5" i="49"/>
  <c r="AI5" i="49"/>
  <c r="AF5" i="49"/>
  <c r="AJ5" i="49"/>
  <c r="AA5" i="49"/>
  <c r="AB5" i="49"/>
  <c r="U5" i="49"/>
  <c r="Y5" i="49"/>
  <c r="Z5" i="49"/>
  <c r="V5" i="49"/>
  <c r="W5" i="49"/>
  <c r="M5" i="49"/>
  <c r="R5" i="49"/>
  <c r="N5" i="49"/>
  <c r="O5" i="49"/>
  <c r="P5" i="49"/>
  <c r="Q5" i="49"/>
  <c r="S5" i="49"/>
  <c r="AM148" i="45"/>
  <c r="K149" i="45" s="1"/>
  <c r="AM145" i="45"/>
  <c r="S145" i="45" s="1"/>
  <c r="AM104" i="45"/>
  <c r="AG104" i="45" s="1"/>
  <c r="AM101" i="45"/>
  <c r="O101" i="45" s="1"/>
  <c r="AM98" i="45"/>
  <c r="Y98" i="45" s="1"/>
  <c r="AM95" i="45"/>
  <c r="G96" i="45" s="1"/>
  <c r="AM92" i="45"/>
  <c r="Q92" i="45" s="1"/>
  <c r="AM89" i="45"/>
  <c r="AD89" i="45" s="1"/>
  <c r="AM86" i="45"/>
  <c r="K87" i="45" s="1"/>
  <c r="AM45" i="45"/>
  <c r="S45" i="45" s="1"/>
  <c r="AM42" i="45"/>
  <c r="AG42" i="45" s="1"/>
  <c r="AM39" i="45"/>
  <c r="O39" i="45" s="1"/>
  <c r="AM36" i="45"/>
  <c r="Y36" i="45" s="1"/>
  <c r="AM33" i="45"/>
  <c r="G34" i="45" s="1"/>
  <c r="AM30" i="45"/>
  <c r="Q30" i="45" s="1"/>
  <c r="AM27" i="45"/>
  <c r="AG27" i="45" s="1"/>
  <c r="AM210" i="43"/>
  <c r="K211" i="43" s="1"/>
  <c r="AM207" i="43"/>
  <c r="S207" i="43" s="1"/>
  <c r="AM204" i="43"/>
  <c r="AG204" i="43" s="1"/>
  <c r="AM163" i="43"/>
  <c r="O163" i="43" s="1"/>
  <c r="AM160" i="43"/>
  <c r="Y160" i="43" s="1"/>
  <c r="AM157" i="43"/>
  <c r="G158" i="43" s="1"/>
  <c r="AM154" i="43"/>
  <c r="Q154" i="43" s="1"/>
  <c r="AM151" i="43"/>
  <c r="AD151" i="43" s="1"/>
  <c r="AM148" i="43"/>
  <c r="K149" i="43" s="1"/>
  <c r="AM145" i="43"/>
  <c r="S145" i="43" s="1"/>
  <c r="AM104" i="43"/>
  <c r="AG104" i="43" s="1"/>
  <c r="AM101" i="43"/>
  <c r="O101" i="43" s="1"/>
  <c r="AM98" i="43"/>
  <c r="Y98" i="43" s="1"/>
  <c r="AM95" i="43"/>
  <c r="G96" i="43" s="1"/>
  <c r="AM92" i="43"/>
  <c r="Q92" i="43" s="1"/>
  <c r="AM89" i="43"/>
  <c r="AD89" i="43" s="1"/>
  <c r="AM86" i="43"/>
  <c r="K87" i="43" s="1"/>
  <c r="AM45" i="43"/>
  <c r="S45" i="43" s="1"/>
  <c r="AM42" i="43"/>
  <c r="AG42" i="43" s="1"/>
  <c r="AM39" i="43"/>
  <c r="O39" i="43" s="1"/>
  <c r="AM36" i="43"/>
  <c r="Y36" i="43" s="1"/>
  <c r="AM33" i="43"/>
  <c r="G34" i="43" s="1"/>
  <c r="AM30" i="43"/>
  <c r="Q30" i="43" s="1"/>
  <c r="AM27" i="43"/>
  <c r="Y27" i="43" s="1"/>
  <c r="T178" i="45"/>
  <c r="S176" i="45"/>
  <c r="T119" i="45"/>
  <c r="S117" i="45"/>
  <c r="T60" i="45"/>
  <c r="S58" i="45"/>
  <c r="T237" i="43"/>
  <c r="S235" i="43"/>
  <c r="T178" i="43"/>
  <c r="S176" i="43"/>
  <c r="T119" i="43"/>
  <c r="S117" i="43"/>
  <c r="T60" i="43"/>
  <c r="S58" i="43"/>
  <c r="T57" i="44"/>
  <c r="S55" i="44"/>
  <c r="T60" i="42"/>
  <c r="S58" i="42"/>
  <c r="C11" i="42"/>
  <c r="S154" i="43" l="1"/>
  <c r="O210" i="43"/>
  <c r="AG89" i="43"/>
  <c r="AD36" i="45"/>
  <c r="G43" i="43"/>
  <c r="K95" i="43"/>
  <c r="O148" i="43"/>
  <c r="C151" i="43"/>
  <c r="S92" i="45"/>
  <c r="Q39" i="45"/>
  <c r="K95" i="45"/>
  <c r="G42" i="45"/>
  <c r="K96" i="45"/>
  <c r="G43" i="45"/>
  <c r="AD98" i="45"/>
  <c r="Y45" i="45"/>
  <c r="Q101" i="45"/>
  <c r="O86" i="45"/>
  <c r="G104" i="45"/>
  <c r="K33" i="45"/>
  <c r="C89" i="45"/>
  <c r="G105" i="45"/>
  <c r="K34" i="45"/>
  <c r="AG89" i="45"/>
  <c r="Y145" i="45"/>
  <c r="C45" i="43"/>
  <c r="Q101" i="43"/>
  <c r="K157" i="43"/>
  <c r="Q39" i="43"/>
  <c r="S30" i="43"/>
  <c r="Y45" i="43"/>
  <c r="G104" i="43"/>
  <c r="K158" i="43"/>
  <c r="K33" i="43"/>
  <c r="AG45" i="43"/>
  <c r="G105" i="43"/>
  <c r="G204" i="43"/>
  <c r="AD36" i="43"/>
  <c r="AD98" i="43"/>
  <c r="K34" i="43"/>
  <c r="C89" i="43"/>
  <c r="Y145" i="43"/>
  <c r="G205" i="43"/>
  <c r="G42" i="43"/>
  <c r="K96" i="43"/>
  <c r="AG151" i="43"/>
  <c r="O148" i="45"/>
  <c r="S148" i="45"/>
  <c r="Q148" i="45"/>
  <c r="Y148" i="45"/>
  <c r="AD148" i="45"/>
  <c r="C148" i="45"/>
  <c r="AG148" i="45"/>
  <c r="G148" i="45"/>
  <c r="G149" i="45"/>
  <c r="K148" i="45"/>
  <c r="AD145" i="45"/>
  <c r="C145" i="45"/>
  <c r="AG145" i="45"/>
  <c r="G145" i="45"/>
  <c r="G146" i="45"/>
  <c r="K145" i="45"/>
  <c r="K146" i="45"/>
  <c r="O145" i="45"/>
  <c r="Q145" i="45"/>
  <c r="K104" i="45"/>
  <c r="K105" i="45"/>
  <c r="O104" i="45"/>
  <c r="Q104" i="45"/>
  <c r="S104" i="45"/>
  <c r="Y104" i="45"/>
  <c r="AD104" i="45"/>
  <c r="C104" i="45"/>
  <c r="S101" i="45"/>
  <c r="Y101" i="45"/>
  <c r="AD101" i="45"/>
  <c r="C101" i="45"/>
  <c r="AG101" i="45"/>
  <c r="G101" i="45"/>
  <c r="G102" i="45"/>
  <c r="K101" i="45"/>
  <c r="K102" i="45"/>
  <c r="C98" i="45"/>
  <c r="AG98" i="45"/>
  <c r="G98" i="45"/>
  <c r="G99" i="45"/>
  <c r="K98" i="45"/>
  <c r="K99" i="45"/>
  <c r="O98" i="45"/>
  <c r="Q98" i="45"/>
  <c r="S98" i="45"/>
  <c r="O95" i="45"/>
  <c r="Q95" i="45"/>
  <c r="S95" i="45"/>
  <c r="Y95" i="45"/>
  <c r="AD95" i="45"/>
  <c r="C95" i="45"/>
  <c r="AG95" i="45"/>
  <c r="G95" i="45"/>
  <c r="Y92" i="45"/>
  <c r="AD92" i="45"/>
  <c r="C92" i="45"/>
  <c r="AG92" i="45"/>
  <c r="G92" i="45"/>
  <c r="G93" i="45"/>
  <c r="K92" i="45"/>
  <c r="K93" i="45"/>
  <c r="O92" i="45"/>
  <c r="G89" i="45"/>
  <c r="G90" i="45"/>
  <c r="K89" i="45"/>
  <c r="K90" i="45"/>
  <c r="O89" i="45"/>
  <c r="Q89" i="45"/>
  <c r="S89" i="45"/>
  <c r="Y89" i="45"/>
  <c r="Q86" i="45"/>
  <c r="S86" i="45"/>
  <c r="Y86" i="45"/>
  <c r="AD86" i="45"/>
  <c r="C86" i="45"/>
  <c r="AG86" i="45"/>
  <c r="G86" i="45"/>
  <c r="G87" i="45"/>
  <c r="K86" i="45"/>
  <c r="AD45" i="45"/>
  <c r="C45" i="45"/>
  <c r="AG45" i="45"/>
  <c r="G45" i="45"/>
  <c r="G46" i="45"/>
  <c r="K45" i="45"/>
  <c r="K46" i="45"/>
  <c r="O45" i="45"/>
  <c r="Q45" i="45"/>
  <c r="K42" i="45"/>
  <c r="K43" i="45"/>
  <c r="O42" i="45"/>
  <c r="Q42" i="45"/>
  <c r="S42" i="45"/>
  <c r="Y42" i="45"/>
  <c r="AD42" i="45"/>
  <c r="C42" i="45"/>
  <c r="S39" i="45"/>
  <c r="Y39" i="45"/>
  <c r="AD39" i="45"/>
  <c r="C39" i="45"/>
  <c r="AG39" i="45"/>
  <c r="G39" i="45"/>
  <c r="G40" i="45"/>
  <c r="K39" i="45"/>
  <c r="K40" i="45"/>
  <c r="C36" i="45"/>
  <c r="AG36" i="45"/>
  <c r="G36" i="45"/>
  <c r="G37" i="45"/>
  <c r="K36" i="45"/>
  <c r="K37" i="45"/>
  <c r="O36" i="45"/>
  <c r="Q36" i="45"/>
  <c r="S36" i="45"/>
  <c r="O33" i="45"/>
  <c r="Q33" i="45"/>
  <c r="S33" i="45"/>
  <c r="Y33" i="45"/>
  <c r="AD33" i="45"/>
  <c r="C33" i="45"/>
  <c r="AG33" i="45"/>
  <c r="G33" i="45"/>
  <c r="Y30" i="45"/>
  <c r="AD30" i="45"/>
  <c r="C30" i="45"/>
  <c r="AG30" i="45"/>
  <c r="G30" i="45"/>
  <c r="G31" i="45"/>
  <c r="K30" i="45"/>
  <c r="K31" i="45"/>
  <c r="S30" i="45"/>
  <c r="O30" i="45"/>
  <c r="G28" i="45"/>
  <c r="G27" i="45"/>
  <c r="K28" i="45"/>
  <c r="K27" i="45"/>
  <c r="Q27" i="45"/>
  <c r="AD27" i="45"/>
  <c r="S27" i="45"/>
  <c r="Y27" i="45"/>
  <c r="Q210" i="43"/>
  <c r="S210" i="43"/>
  <c r="Y210" i="43"/>
  <c r="AD210" i="43"/>
  <c r="C210" i="43"/>
  <c r="AG210" i="43"/>
  <c r="G210" i="43"/>
  <c r="G211" i="43"/>
  <c r="K210" i="43"/>
  <c r="C207" i="43"/>
  <c r="AG207" i="43"/>
  <c r="Y207" i="43"/>
  <c r="AD207" i="43"/>
  <c r="G207" i="43"/>
  <c r="G208" i="43"/>
  <c r="K207" i="43"/>
  <c r="K208" i="43"/>
  <c r="O207" i="43"/>
  <c r="Q207" i="43"/>
  <c r="K204" i="43"/>
  <c r="K205" i="43"/>
  <c r="O204" i="43"/>
  <c r="Q204" i="43"/>
  <c r="S204" i="43"/>
  <c r="Y204" i="43"/>
  <c r="AD204" i="43"/>
  <c r="C204" i="43"/>
  <c r="S163" i="43"/>
  <c r="Y163" i="43"/>
  <c r="Q163" i="43"/>
  <c r="AD163" i="43"/>
  <c r="C163" i="43"/>
  <c r="AG163" i="43"/>
  <c r="G163" i="43"/>
  <c r="G164" i="43"/>
  <c r="K163" i="43"/>
  <c r="K164" i="43"/>
  <c r="C160" i="43"/>
  <c r="AG160" i="43"/>
  <c r="G160" i="43"/>
  <c r="G161" i="43"/>
  <c r="K160" i="43"/>
  <c r="K161" i="43"/>
  <c r="O160" i="43"/>
  <c r="Q160" i="43"/>
  <c r="S160" i="43"/>
  <c r="AD160" i="43"/>
  <c r="O157" i="43"/>
  <c r="Q157" i="43"/>
  <c r="S157" i="43"/>
  <c r="Y157" i="43"/>
  <c r="AD157" i="43"/>
  <c r="C157" i="43"/>
  <c r="AG157" i="43"/>
  <c r="G157" i="43"/>
  <c r="Y154" i="43"/>
  <c r="AD154" i="43"/>
  <c r="C154" i="43"/>
  <c r="AG154" i="43"/>
  <c r="G154" i="43"/>
  <c r="G155" i="43"/>
  <c r="K154" i="43"/>
  <c r="K155" i="43"/>
  <c r="O154" i="43"/>
  <c r="G151" i="43"/>
  <c r="G152" i="43"/>
  <c r="K151" i="43"/>
  <c r="K152" i="43"/>
  <c r="O151" i="43"/>
  <c r="Q151" i="43"/>
  <c r="S151" i="43"/>
  <c r="Y151" i="43"/>
  <c r="Q148" i="43"/>
  <c r="S148" i="43"/>
  <c r="Y148" i="43"/>
  <c r="AD148" i="43"/>
  <c r="C148" i="43"/>
  <c r="AG148" i="43"/>
  <c r="G148" i="43"/>
  <c r="G149" i="43"/>
  <c r="K148" i="43"/>
  <c r="AD145" i="43"/>
  <c r="C145" i="43"/>
  <c r="AG145" i="43"/>
  <c r="G145" i="43"/>
  <c r="G146" i="43"/>
  <c r="K145" i="43"/>
  <c r="K146" i="43"/>
  <c r="O145" i="43"/>
  <c r="Q145" i="43"/>
  <c r="K104" i="43"/>
  <c r="K105" i="43"/>
  <c r="O104" i="43"/>
  <c r="Q104" i="43"/>
  <c r="S104" i="43"/>
  <c r="Y104" i="43"/>
  <c r="AD104" i="43"/>
  <c r="C104" i="43"/>
  <c r="S101" i="43"/>
  <c r="Y101" i="43"/>
  <c r="AD101" i="43"/>
  <c r="C101" i="43"/>
  <c r="AG101" i="43"/>
  <c r="G101" i="43"/>
  <c r="G102" i="43"/>
  <c r="K101" i="43"/>
  <c r="K102" i="43"/>
  <c r="C98" i="43"/>
  <c r="AG98" i="43"/>
  <c r="G98" i="43"/>
  <c r="G99" i="43"/>
  <c r="K98" i="43"/>
  <c r="K99" i="43"/>
  <c r="O98" i="43"/>
  <c r="Q98" i="43"/>
  <c r="S98" i="43"/>
  <c r="O95" i="43"/>
  <c r="Q95" i="43"/>
  <c r="S95" i="43"/>
  <c r="Y95" i="43"/>
  <c r="AD95" i="43"/>
  <c r="C95" i="43"/>
  <c r="AG95" i="43"/>
  <c r="G95" i="43"/>
  <c r="Y92" i="43"/>
  <c r="AD92" i="43"/>
  <c r="C92" i="43"/>
  <c r="AG92" i="43"/>
  <c r="G92" i="43"/>
  <c r="G93" i="43"/>
  <c r="K92" i="43"/>
  <c r="K93" i="43"/>
  <c r="O92" i="43"/>
  <c r="S92" i="43"/>
  <c r="G89" i="43"/>
  <c r="G90" i="43"/>
  <c r="K89" i="43"/>
  <c r="K90" i="43"/>
  <c r="O89" i="43"/>
  <c r="Q89" i="43"/>
  <c r="S89" i="43"/>
  <c r="Y89" i="43"/>
  <c r="O86" i="43"/>
  <c r="Q86" i="43"/>
  <c r="S86" i="43"/>
  <c r="Y86" i="43"/>
  <c r="AD86" i="43"/>
  <c r="C86" i="43"/>
  <c r="AG86" i="43"/>
  <c r="G86" i="43"/>
  <c r="G87" i="43"/>
  <c r="K86" i="43"/>
  <c r="AD45" i="43"/>
  <c r="G45" i="43"/>
  <c r="G46" i="43"/>
  <c r="K45" i="43"/>
  <c r="K46" i="43"/>
  <c r="O45" i="43"/>
  <c r="Q45" i="43"/>
  <c r="K42" i="43"/>
  <c r="K43" i="43"/>
  <c r="O42" i="43"/>
  <c r="Q42" i="43"/>
  <c r="S42" i="43"/>
  <c r="Y42" i="43"/>
  <c r="AD42" i="43"/>
  <c r="C42" i="43"/>
  <c r="S39" i="43"/>
  <c r="Y39" i="43"/>
  <c r="AD39" i="43"/>
  <c r="C39" i="43"/>
  <c r="AG39" i="43"/>
  <c r="G39" i="43"/>
  <c r="G40" i="43"/>
  <c r="K39" i="43"/>
  <c r="K40" i="43"/>
  <c r="AG36" i="43"/>
  <c r="G36" i="43"/>
  <c r="G37" i="43"/>
  <c r="K36" i="43"/>
  <c r="K37" i="43"/>
  <c r="Q36" i="43"/>
  <c r="S36" i="43"/>
  <c r="Q33" i="43"/>
  <c r="S33" i="43"/>
  <c r="Y33" i="43"/>
  <c r="AD33" i="43"/>
  <c r="AG33" i="43"/>
  <c r="G33" i="43"/>
  <c r="Y30" i="43"/>
  <c r="AD30" i="43"/>
  <c r="AG30" i="43"/>
  <c r="G30" i="43"/>
  <c r="G31" i="43"/>
  <c r="K30" i="43"/>
  <c r="K31" i="43"/>
  <c r="AD27" i="43"/>
  <c r="AG27" i="43"/>
  <c r="G27" i="43"/>
  <c r="G28" i="43"/>
  <c r="K27" i="43"/>
  <c r="K28" i="43"/>
  <c r="Q27" i="43"/>
  <c r="S27" i="43"/>
  <c r="AC139" i="45"/>
  <c r="V139" i="45"/>
  <c r="AC138" i="45"/>
  <c r="V138" i="45"/>
  <c r="AC80" i="45"/>
  <c r="V80" i="45"/>
  <c r="AC79" i="45"/>
  <c r="V79" i="45"/>
  <c r="AC21" i="45"/>
  <c r="V21" i="45"/>
  <c r="AC20" i="45"/>
  <c r="V20" i="45"/>
  <c r="F20" i="45"/>
  <c r="AC23" i="44"/>
  <c r="V23" i="44"/>
  <c r="AC22" i="44"/>
  <c r="V22" i="44"/>
  <c r="F22" i="44"/>
  <c r="AC198" i="43"/>
  <c r="V198" i="43"/>
  <c r="AC197" i="43"/>
  <c r="V197" i="43"/>
  <c r="AC139" i="43"/>
  <c r="V139" i="43"/>
  <c r="AC138" i="43"/>
  <c r="V138" i="43"/>
  <c r="AC80" i="43"/>
  <c r="V80" i="43"/>
  <c r="AC79" i="43"/>
  <c r="V79" i="43"/>
  <c r="AC21" i="43"/>
  <c r="V21" i="43"/>
  <c r="AC20" i="43"/>
  <c r="V20" i="43"/>
  <c r="F20" i="43"/>
  <c r="AC21" i="42"/>
  <c r="V21" i="42"/>
  <c r="AC20" i="42"/>
  <c r="V20" i="42"/>
  <c r="F20" i="42"/>
  <c r="H14" i="42"/>
  <c r="R135" i="45"/>
  <c r="AC133" i="45"/>
  <c r="V133" i="45"/>
  <c r="AC132" i="45"/>
  <c r="V132" i="45"/>
  <c r="R76" i="45"/>
  <c r="AC74" i="45"/>
  <c r="V74" i="45"/>
  <c r="AC73" i="45"/>
  <c r="V73" i="45"/>
  <c r="R17" i="45"/>
  <c r="AC15" i="45"/>
  <c r="V15" i="45"/>
  <c r="AC14" i="45"/>
  <c r="V14" i="45"/>
  <c r="H14" i="45"/>
  <c r="R18" i="44"/>
  <c r="AC16" i="44"/>
  <c r="AC15" i="44"/>
  <c r="V16" i="44"/>
  <c r="V15" i="44"/>
  <c r="H15" i="44"/>
  <c r="AC10" i="44"/>
  <c r="R194" i="43"/>
  <c r="AC192" i="43"/>
  <c r="V192" i="43"/>
  <c r="AC191" i="43"/>
  <c r="V191" i="43"/>
  <c r="R135" i="43"/>
  <c r="AC133" i="43"/>
  <c r="V133" i="43"/>
  <c r="AC132" i="43"/>
  <c r="V132" i="43"/>
  <c r="R76" i="43"/>
  <c r="AC74" i="43"/>
  <c r="V74" i="43"/>
  <c r="AC73" i="43"/>
  <c r="V73" i="43"/>
  <c r="R17" i="43"/>
  <c r="AC15" i="43"/>
  <c r="V15" i="43"/>
  <c r="AC14" i="43"/>
  <c r="V14" i="43"/>
  <c r="H14" i="43"/>
  <c r="R17" i="42"/>
  <c r="AC14" i="42"/>
  <c r="AC15" i="42"/>
  <c r="V14" i="42"/>
  <c r="V15" i="42"/>
  <c r="O129" i="45"/>
  <c r="K129" i="45"/>
  <c r="C129" i="45"/>
  <c r="AC128" i="45"/>
  <c r="P128" i="45"/>
  <c r="K128" i="45"/>
  <c r="C128" i="45"/>
  <c r="O70" i="45"/>
  <c r="K70" i="45"/>
  <c r="C70" i="45"/>
  <c r="AC69" i="45"/>
  <c r="P69" i="45"/>
  <c r="K69" i="45"/>
  <c r="C69" i="45"/>
  <c r="O11" i="45"/>
  <c r="K11" i="45"/>
  <c r="C11" i="45"/>
  <c r="AC10" i="45"/>
  <c r="P10" i="45"/>
  <c r="K10" i="45"/>
  <c r="C10" i="45"/>
  <c r="O188" i="43"/>
  <c r="K188" i="43"/>
  <c r="C188" i="43"/>
  <c r="AC187" i="43"/>
  <c r="P187" i="43"/>
  <c r="K187" i="43"/>
  <c r="C187" i="43"/>
  <c r="O129" i="43"/>
  <c r="K129" i="43"/>
  <c r="C129" i="43"/>
  <c r="AC128" i="43"/>
  <c r="P128" i="43"/>
  <c r="K128" i="43"/>
  <c r="C128" i="43"/>
  <c r="O70" i="43"/>
  <c r="K70" i="43"/>
  <c r="C70" i="43"/>
  <c r="AC69" i="43"/>
  <c r="P69" i="43"/>
  <c r="K69" i="43"/>
  <c r="C69" i="43"/>
  <c r="O11" i="43"/>
  <c r="K11" i="43"/>
  <c r="C11" i="43"/>
  <c r="AC10" i="43"/>
  <c r="P10" i="43"/>
  <c r="K10" i="43"/>
  <c r="C10" i="43"/>
  <c r="O11" i="44"/>
  <c r="K11" i="44"/>
  <c r="C11" i="44"/>
  <c r="P10" i="44"/>
  <c r="K10" i="44"/>
  <c r="C10" i="44"/>
  <c r="AC10" i="42"/>
  <c r="O11" i="42"/>
  <c r="P10" i="42"/>
  <c r="K11" i="42"/>
  <c r="K10" i="42"/>
  <c r="C10" i="42"/>
  <c r="R122" i="45"/>
  <c r="R63" i="45"/>
  <c r="R4" i="45"/>
  <c r="R181" i="43"/>
  <c r="R122" i="43"/>
  <c r="R63" i="43"/>
  <c r="R4" i="43"/>
  <c r="R4" i="44"/>
  <c r="R4" i="42"/>
  <c r="L5" i="45"/>
  <c r="L5" i="43"/>
  <c r="L5" i="44"/>
  <c r="L5" i="42"/>
  <c r="AM39" i="44" l="1"/>
  <c r="S39" i="44" s="1"/>
  <c r="AM36" i="44"/>
  <c r="K37" i="44" s="1"/>
  <c r="AM33" i="44"/>
  <c r="G34" i="44" s="1"/>
  <c r="AM30" i="44"/>
  <c r="AM45" i="42"/>
  <c r="Y45" i="42" s="1"/>
  <c r="AM42" i="42"/>
  <c r="G43" i="42" s="1"/>
  <c r="AM39" i="42"/>
  <c r="K40" i="42" s="1"/>
  <c r="AM36" i="42"/>
  <c r="Q36" i="42" s="1"/>
  <c r="AM33" i="42"/>
  <c r="AD33" i="42" s="1"/>
  <c r="AM30" i="42"/>
  <c r="G31" i="42" s="1"/>
  <c r="AM27" i="42"/>
  <c r="M56" i="42"/>
  <c r="J56" i="42"/>
  <c r="G56" i="42"/>
  <c r="K4" i="42"/>
  <c r="M53" i="44"/>
  <c r="J53" i="44"/>
  <c r="G53" i="44"/>
  <c r="K4" i="44"/>
  <c r="M233" i="43"/>
  <c r="J233" i="43"/>
  <c r="G233" i="43"/>
  <c r="M174" i="43"/>
  <c r="J174" i="43"/>
  <c r="G174" i="43"/>
  <c r="M115" i="43"/>
  <c r="J115" i="43"/>
  <c r="G115" i="43"/>
  <c r="M56" i="43"/>
  <c r="J56" i="43"/>
  <c r="G56" i="43"/>
  <c r="M174" i="45"/>
  <c r="J174" i="45"/>
  <c r="G174" i="45"/>
  <c r="M115" i="45"/>
  <c r="J115" i="45"/>
  <c r="G115" i="45"/>
  <c r="M56" i="45"/>
  <c r="J56" i="45"/>
  <c r="G56" i="45"/>
  <c r="K4" i="43"/>
  <c r="K122" i="43" s="1"/>
  <c r="K181" i="43" s="1"/>
  <c r="K4" i="45"/>
  <c r="K63" i="45" s="1"/>
  <c r="E5" i="40"/>
  <c r="D5" i="40"/>
  <c r="C5" i="40"/>
  <c r="B5" i="40"/>
  <c r="K122" i="45" l="1"/>
  <c r="G36" i="44"/>
  <c r="K33" i="44"/>
  <c r="Y33" i="44"/>
  <c r="AG33" i="44"/>
  <c r="K34" i="44"/>
  <c r="AD36" i="44"/>
  <c r="G33" i="44"/>
  <c r="G37" i="44"/>
  <c r="G39" i="44"/>
  <c r="Y39" i="44"/>
  <c r="G40" i="44"/>
  <c r="K36" i="44"/>
  <c r="Q36" i="44"/>
  <c r="S36" i="44"/>
  <c r="Y36" i="44"/>
  <c r="AG36" i="44"/>
  <c r="Q33" i="44"/>
  <c r="S33" i="44"/>
  <c r="AD33" i="44"/>
  <c r="Q30" i="44"/>
  <c r="AG30" i="44"/>
  <c r="AD30" i="44"/>
  <c r="G45" i="42"/>
  <c r="G46" i="42"/>
  <c r="AG45" i="42"/>
  <c r="K45" i="42"/>
  <c r="K46" i="42"/>
  <c r="Q45" i="42"/>
  <c r="AD45" i="42"/>
  <c r="S45" i="42"/>
  <c r="K43" i="42"/>
  <c r="Q42" i="42"/>
  <c r="S42" i="42"/>
  <c r="Y42" i="42"/>
  <c r="AD42" i="42"/>
  <c r="K42" i="42"/>
  <c r="AG42" i="42"/>
  <c r="G42" i="42"/>
  <c r="Q39" i="42"/>
  <c r="S39" i="42"/>
  <c r="Y39" i="42"/>
  <c r="AG39" i="42"/>
  <c r="G39" i="42"/>
  <c r="G40" i="42"/>
  <c r="AD39" i="42"/>
  <c r="K39" i="42"/>
  <c r="Y36" i="42"/>
  <c r="AD36" i="42"/>
  <c r="AG36" i="42"/>
  <c r="S36" i="42"/>
  <c r="G36" i="42"/>
  <c r="K36" i="42"/>
  <c r="K37" i="42"/>
  <c r="G37" i="42"/>
  <c r="G33" i="42"/>
  <c r="G34" i="42"/>
  <c r="K33" i="42"/>
  <c r="K34" i="42"/>
  <c r="Q33" i="42"/>
  <c r="S33" i="42"/>
  <c r="Y33" i="42"/>
  <c r="AG33" i="42"/>
  <c r="Q30" i="42"/>
  <c r="S30" i="42"/>
  <c r="Y30" i="42"/>
  <c r="AD30" i="42"/>
  <c r="K30" i="42"/>
  <c r="AG30" i="42"/>
  <c r="K31" i="42"/>
  <c r="G30" i="42"/>
  <c r="S27" i="42"/>
  <c r="Y27" i="42"/>
  <c r="Q27" i="42"/>
  <c r="AD27" i="42"/>
  <c r="AG27" i="42"/>
  <c r="G27" i="42"/>
  <c r="G28" i="42"/>
  <c r="K27" i="42"/>
  <c r="K28" i="42"/>
  <c r="K63" i="43"/>
  <c r="S30" i="44"/>
  <c r="AD39" i="44"/>
  <c r="Y30" i="44"/>
  <c r="AG39" i="44"/>
  <c r="K39" i="44"/>
  <c r="G30" i="44"/>
  <c r="O39" i="44"/>
  <c r="K30" i="44"/>
  <c r="K31" i="44"/>
  <c r="Q39" i="44"/>
  <c r="K40" i="44"/>
  <c r="G31" i="44"/>
  <c r="A5" i="40" l="1"/>
  <c r="D34" i="48"/>
  <c r="D35" i="48"/>
  <c r="D36" i="48"/>
  <c r="D37" i="48"/>
  <c r="D38" i="48"/>
  <c r="D39" i="48"/>
  <c r="D40" i="48"/>
  <c r="D41" i="48"/>
  <c r="D42" i="48"/>
  <c r="D43" i="48"/>
  <c r="D44" i="48"/>
  <c r="D45" i="48"/>
  <c r="D46" i="48"/>
  <c r="D47" i="48"/>
  <c r="D48" i="48"/>
  <c r="D33" i="48"/>
  <c r="A33" i="48"/>
  <c r="A34" i="48"/>
  <c r="O34" i="48" s="1"/>
  <c r="A35" i="48"/>
  <c r="E35" i="48" s="1"/>
  <c r="A36" i="48"/>
  <c r="N36" i="48" s="1"/>
  <c r="A37" i="48"/>
  <c r="M37" i="48" s="1"/>
  <c r="A38" i="48"/>
  <c r="M38" i="48" s="1"/>
  <c r="A39" i="48"/>
  <c r="P39" i="48" s="1"/>
  <c r="A40" i="48"/>
  <c r="O40" i="48" s="1"/>
  <c r="A41" i="48"/>
  <c r="A42" i="48"/>
  <c r="P42" i="48" s="1"/>
  <c r="A43" i="48"/>
  <c r="A44" i="48"/>
  <c r="A45" i="48"/>
  <c r="P45" i="48" s="1"/>
  <c r="A46" i="48"/>
  <c r="C46" i="48" s="1"/>
  <c r="A47" i="48"/>
  <c r="P47" i="48" s="1"/>
  <c r="A48" i="48"/>
  <c r="C48" i="48" s="1"/>
  <c r="D6" i="48"/>
  <c r="D7" i="48"/>
  <c r="D8" i="48"/>
  <c r="D9" i="48"/>
  <c r="D10" i="48"/>
  <c r="D11" i="48"/>
  <c r="D12" i="48"/>
  <c r="D13" i="48"/>
  <c r="D14" i="48"/>
  <c r="D15" i="48"/>
  <c r="D16" i="48"/>
  <c r="D17" i="48"/>
  <c r="D18" i="48"/>
  <c r="D19" i="48"/>
  <c r="D20" i="48"/>
  <c r="D21" i="48"/>
  <c r="D22" i="48"/>
  <c r="D23" i="48"/>
  <c r="D24" i="48"/>
  <c r="D25" i="48"/>
  <c r="D26" i="48"/>
  <c r="D27" i="48"/>
  <c r="D28" i="48"/>
  <c r="D5" i="48"/>
  <c r="A5" i="48"/>
  <c r="A6" i="48"/>
  <c r="A7" i="48"/>
  <c r="A8" i="48"/>
  <c r="A9" i="48"/>
  <c r="H9" i="48" s="1"/>
  <c r="A10" i="48"/>
  <c r="O10" i="48" s="1"/>
  <c r="A11" i="48"/>
  <c r="E11" i="48" s="1"/>
  <c r="I11" i="48" s="1"/>
  <c r="A12" i="48"/>
  <c r="E12" i="48" s="1"/>
  <c r="K12" i="48" s="1"/>
  <c r="A13" i="48"/>
  <c r="C13" i="48" s="1"/>
  <c r="A14" i="48"/>
  <c r="M14" i="48" s="1"/>
  <c r="A15" i="48"/>
  <c r="A16" i="48"/>
  <c r="A17" i="48"/>
  <c r="Q17" i="48" s="1"/>
  <c r="A18" i="48"/>
  <c r="F18" i="48" s="1"/>
  <c r="A19" i="48"/>
  <c r="G19" i="48" s="1"/>
  <c r="A20" i="48"/>
  <c r="G20" i="48" s="1"/>
  <c r="A21" i="48"/>
  <c r="N21" i="48" s="1"/>
  <c r="A22" i="48"/>
  <c r="C22" i="48" s="1"/>
  <c r="A23" i="48"/>
  <c r="A24" i="48"/>
  <c r="A25" i="48"/>
  <c r="A26" i="48"/>
  <c r="H26" i="48" s="1"/>
  <c r="A27" i="48"/>
  <c r="M27" i="48" s="1"/>
  <c r="A28" i="48"/>
  <c r="Q46" i="48"/>
  <c r="Q44" i="48"/>
  <c r="P44" i="48"/>
  <c r="N44" i="48"/>
  <c r="M44" i="48"/>
  <c r="H44" i="48"/>
  <c r="F44" i="48"/>
  <c r="E44" i="48"/>
  <c r="L44" i="48" s="1"/>
  <c r="C44" i="48"/>
  <c r="O44" i="48"/>
  <c r="Q43" i="48"/>
  <c r="P43" i="48"/>
  <c r="N43" i="48"/>
  <c r="M43" i="48"/>
  <c r="H43" i="48"/>
  <c r="F43" i="48"/>
  <c r="E43" i="48"/>
  <c r="C43" i="48"/>
  <c r="O43" i="48"/>
  <c r="N42" i="48"/>
  <c r="G42" i="48"/>
  <c r="E42" i="48"/>
  <c r="Q41" i="48"/>
  <c r="C38" i="48"/>
  <c r="Q36" i="48"/>
  <c r="P36" i="48"/>
  <c r="F36" i="48"/>
  <c r="O36" i="48"/>
  <c r="Q35" i="48"/>
  <c r="M35" i="48"/>
  <c r="F35" i="48"/>
  <c r="O35" i="48"/>
  <c r="P34" i="48"/>
  <c r="N34" i="48"/>
  <c r="F34" i="48"/>
  <c r="C34" i="48"/>
  <c r="Z32" i="48"/>
  <c r="Y32" i="48"/>
  <c r="X32" i="48"/>
  <c r="W32" i="48"/>
  <c r="C25" i="48"/>
  <c r="Q24" i="48"/>
  <c r="P24" i="48"/>
  <c r="O24" i="48"/>
  <c r="N24" i="48"/>
  <c r="M24" i="48"/>
  <c r="H24" i="48"/>
  <c r="G24" i="48"/>
  <c r="F24" i="48"/>
  <c r="E24" i="48"/>
  <c r="C24" i="48"/>
  <c r="P23" i="48"/>
  <c r="O21" i="48"/>
  <c r="N18" i="48"/>
  <c r="G18" i="48"/>
  <c r="E18" i="48"/>
  <c r="L18" i="48" s="1"/>
  <c r="Q16" i="48"/>
  <c r="P16" i="48"/>
  <c r="O16" i="48"/>
  <c r="N16" i="48"/>
  <c r="M16" i="48"/>
  <c r="H16" i="48"/>
  <c r="G16" i="48"/>
  <c r="F16" i="48"/>
  <c r="E16" i="48"/>
  <c r="L16" i="48" s="1"/>
  <c r="C16" i="48"/>
  <c r="N15" i="48"/>
  <c r="P10" i="48"/>
  <c r="N10" i="48"/>
  <c r="F10" i="48"/>
  <c r="Q8" i="48"/>
  <c r="P8" i="48"/>
  <c r="O8" i="48"/>
  <c r="N8" i="48"/>
  <c r="H8" i="48"/>
  <c r="G8" i="48"/>
  <c r="F8" i="48"/>
  <c r="E8" i="48"/>
  <c r="L8" i="48" s="1"/>
  <c r="Z4" i="48"/>
  <c r="Y4" i="48"/>
  <c r="X4" i="48"/>
  <c r="W4" i="48"/>
  <c r="AJ29" i="47"/>
  <c r="AJ28" i="47"/>
  <c r="AJ27" i="47"/>
  <c r="AJ26" i="47"/>
  <c r="AJ25" i="47"/>
  <c r="AG25" i="47"/>
  <c r="AF25" i="47"/>
  <c r="K25" i="47"/>
  <c r="G25" i="47"/>
  <c r="AH25" i="47" s="1"/>
  <c r="C25" i="47"/>
  <c r="AJ24" i="47"/>
  <c r="AG24" i="47"/>
  <c r="AF24" i="47"/>
  <c r="K24" i="47"/>
  <c r="G24" i="47"/>
  <c r="AH24" i="47" s="1"/>
  <c r="C24" i="47"/>
  <c r="AJ23" i="47"/>
  <c r="AG23" i="47"/>
  <c r="AF23" i="47"/>
  <c r="K23" i="47"/>
  <c r="G23" i="47"/>
  <c r="AH23" i="47" s="1"/>
  <c r="C23" i="47"/>
  <c r="AJ22" i="47"/>
  <c r="AG22" i="47"/>
  <c r="AF22" i="47"/>
  <c r="K22" i="47"/>
  <c r="G22" i="47"/>
  <c r="AH22" i="47" s="1"/>
  <c r="C22" i="47"/>
  <c r="AJ21" i="47"/>
  <c r="AH21" i="47"/>
  <c r="AG21" i="47"/>
  <c r="AF21" i="47"/>
  <c r="W21" i="47"/>
  <c r="K21" i="47"/>
  <c r="G21" i="47"/>
  <c r="C21" i="47"/>
  <c r="AJ20" i="47"/>
  <c r="AH20" i="47"/>
  <c r="AF20" i="47"/>
  <c r="W20" i="47"/>
  <c r="K20" i="47"/>
  <c r="G20" i="47"/>
  <c r="C20" i="47"/>
  <c r="AG20" i="47" s="1"/>
  <c r="AJ19" i="47"/>
  <c r="AG19" i="47"/>
  <c r="AF19" i="47"/>
  <c r="K19" i="47"/>
  <c r="G19" i="47"/>
  <c r="AH19" i="47" s="1"/>
  <c r="C19" i="47"/>
  <c r="AJ18" i="47"/>
  <c r="AG18" i="47"/>
  <c r="AF18" i="47"/>
  <c r="K18" i="47"/>
  <c r="G18" i="47"/>
  <c r="AH18" i="47" s="1"/>
  <c r="C18" i="47"/>
  <c r="AJ17" i="47"/>
  <c r="AG17" i="47"/>
  <c r="AF17" i="47"/>
  <c r="K17" i="47"/>
  <c r="G17" i="47"/>
  <c r="AH17" i="47" s="1"/>
  <c r="C17" i="47"/>
  <c r="AJ16" i="47"/>
  <c r="AG16" i="47"/>
  <c r="AF16" i="47"/>
  <c r="K16" i="47"/>
  <c r="G16" i="47"/>
  <c r="AH16" i="47" s="1"/>
  <c r="C16" i="47"/>
  <c r="AJ15" i="47"/>
  <c r="AG15" i="47"/>
  <c r="AF15" i="47"/>
  <c r="K15" i="47"/>
  <c r="Y12" i="47" s="1"/>
  <c r="G15" i="47"/>
  <c r="AH15" i="47" s="1"/>
  <c r="C15" i="47"/>
  <c r="AJ14" i="47"/>
  <c r="AG14" i="47"/>
  <c r="AF14" i="47"/>
  <c r="K14" i="47"/>
  <c r="G14" i="47"/>
  <c r="AH14" i="47" s="1"/>
  <c r="C14" i="47"/>
  <c r="AJ13" i="47"/>
  <c r="AF13" i="47"/>
  <c r="Y13" i="47"/>
  <c r="K13" i="47"/>
  <c r="G13" i="47"/>
  <c r="AH13" i="47" s="1"/>
  <c r="C13" i="47"/>
  <c r="W13" i="47" s="1"/>
  <c r="AJ12" i="47"/>
  <c r="AH12" i="47"/>
  <c r="AF12" i="47"/>
  <c r="W12" i="47"/>
  <c r="K12" i="47"/>
  <c r="G12" i="47"/>
  <c r="X12" i="47" s="1"/>
  <c r="C12" i="47"/>
  <c r="AG12" i="47" s="1"/>
  <c r="AJ11" i="47"/>
  <c r="AF11" i="47"/>
  <c r="Y11" i="47"/>
  <c r="W11" i="47"/>
  <c r="K11" i="47"/>
  <c r="G11" i="47"/>
  <c r="AH11" i="47" s="1"/>
  <c r="C11" i="47"/>
  <c r="AG11" i="47" s="1"/>
  <c r="AJ10" i="47"/>
  <c r="W10" i="47"/>
  <c r="K10" i="47"/>
  <c r="Y10" i="47" s="1"/>
  <c r="G10" i="47"/>
  <c r="AH10" i="47" s="1"/>
  <c r="C10" i="47"/>
  <c r="AG10" i="47" s="1"/>
  <c r="E10" i="48" l="1"/>
  <c r="L10" i="48" s="1"/>
  <c r="Q10" i="48"/>
  <c r="H18" i="48"/>
  <c r="E34" i="48"/>
  <c r="Q34" i="48"/>
  <c r="H42" i="48"/>
  <c r="G10" i="48"/>
  <c r="O18" i="48"/>
  <c r="G34" i="48"/>
  <c r="Q42" i="48"/>
  <c r="H10" i="48"/>
  <c r="P18" i="48"/>
  <c r="H34" i="48"/>
  <c r="M10" i="48"/>
  <c r="C18" i="48"/>
  <c r="Q18" i="48"/>
  <c r="M34" i="48"/>
  <c r="C42" i="48"/>
  <c r="F42" i="48"/>
  <c r="H35" i="48"/>
  <c r="N35" i="48"/>
  <c r="P35" i="48"/>
  <c r="C35" i="48"/>
  <c r="C36" i="48"/>
  <c r="E36" i="48"/>
  <c r="L36" i="48" s="1"/>
  <c r="H36" i="48"/>
  <c r="M36" i="48"/>
  <c r="C45" i="48"/>
  <c r="F9" i="48"/>
  <c r="H17" i="48"/>
  <c r="C37" i="48"/>
  <c r="F45" i="48"/>
  <c r="M9" i="48"/>
  <c r="N37" i="48"/>
  <c r="N9" i="48"/>
  <c r="P37" i="48"/>
  <c r="Q9" i="48"/>
  <c r="H28" i="48"/>
  <c r="M28" i="48"/>
  <c r="P9" i="48"/>
  <c r="E45" i="48"/>
  <c r="L45" i="48" s="1"/>
  <c r="C9" i="48"/>
  <c r="H20" i="48"/>
  <c r="E37" i="48"/>
  <c r="L37" i="48" s="1"/>
  <c r="O42" i="48"/>
  <c r="H45" i="48"/>
  <c r="E9" i="48"/>
  <c r="L9" i="48" s="1"/>
  <c r="G12" i="48"/>
  <c r="F37" i="48"/>
  <c r="M42" i="48"/>
  <c r="N45" i="48"/>
  <c r="H37" i="48"/>
  <c r="AK13" i="47"/>
  <c r="AK22" i="47"/>
  <c r="Q22" i="48"/>
  <c r="F22" i="48"/>
  <c r="P28" i="48"/>
  <c r="M22" i="48"/>
  <c r="E22" i="48"/>
  <c r="K22" i="48" s="1"/>
  <c r="H19" i="48"/>
  <c r="O22" i="48"/>
  <c r="X10" i="47"/>
  <c r="X13" i="47"/>
  <c r="X11" i="47"/>
  <c r="AG13" i="47"/>
  <c r="T12" i="47"/>
  <c r="M19" i="48"/>
  <c r="C11" i="48"/>
  <c r="F11" i="48"/>
  <c r="G11" i="48"/>
  <c r="M11" i="48"/>
  <c r="T11" i="47"/>
  <c r="T10" i="47"/>
  <c r="K35" i="48"/>
  <c r="L35" i="48"/>
  <c r="I44" i="48"/>
  <c r="M20" i="48"/>
  <c r="N11" i="48"/>
  <c r="O12" i="48"/>
  <c r="N19" i="48"/>
  <c r="O20" i="48"/>
  <c r="M45" i="48"/>
  <c r="M12" i="48"/>
  <c r="I8" i="48"/>
  <c r="O11" i="48"/>
  <c r="P12" i="48"/>
  <c r="O19" i="48"/>
  <c r="P20" i="48"/>
  <c r="K24" i="48"/>
  <c r="Q11" i="48"/>
  <c r="P11" i="48"/>
  <c r="Q19" i="48"/>
  <c r="P19" i="48"/>
  <c r="Q20" i="48"/>
  <c r="L24" i="48"/>
  <c r="Q12" i="48"/>
  <c r="E19" i="48"/>
  <c r="I19" i="48" s="1"/>
  <c r="C20" i="48"/>
  <c r="E28" i="48"/>
  <c r="C12" i="48"/>
  <c r="F19" i="48"/>
  <c r="E20" i="48"/>
  <c r="L20" i="48" s="1"/>
  <c r="G28" i="48"/>
  <c r="O39" i="48"/>
  <c r="I18" i="48"/>
  <c r="C40" i="48"/>
  <c r="I43" i="48"/>
  <c r="K44" i="48"/>
  <c r="E48" i="48"/>
  <c r="K48" i="48" s="1"/>
  <c r="I42" i="48"/>
  <c r="K43" i="48"/>
  <c r="G48" i="48"/>
  <c r="I36" i="48"/>
  <c r="E40" i="48"/>
  <c r="K40" i="48" s="1"/>
  <c r="K42" i="48"/>
  <c r="L43" i="48"/>
  <c r="O47" i="48"/>
  <c r="M48" i="48"/>
  <c r="I34" i="48"/>
  <c r="I35" i="48"/>
  <c r="K36" i="48"/>
  <c r="G40" i="48"/>
  <c r="L42" i="48"/>
  <c r="O48" i="48"/>
  <c r="K34" i="48"/>
  <c r="M40" i="48"/>
  <c r="H47" i="48"/>
  <c r="L34" i="48"/>
  <c r="C21" i="48"/>
  <c r="P21" i="48"/>
  <c r="I24" i="48"/>
  <c r="L12" i="48"/>
  <c r="E21" i="48"/>
  <c r="J21" i="48" s="1"/>
  <c r="K8" i="48"/>
  <c r="I16" i="48"/>
  <c r="F21" i="48"/>
  <c r="K16" i="48"/>
  <c r="G21" i="48"/>
  <c r="M21" i="48"/>
  <c r="Q27" i="48"/>
  <c r="O27" i="48"/>
  <c r="G27" i="48"/>
  <c r="P6" i="48"/>
  <c r="H6" i="48"/>
  <c r="M13" i="48"/>
  <c r="C14" i="48"/>
  <c r="M15" i="48"/>
  <c r="E15" i="48"/>
  <c r="C23" i="48"/>
  <c r="C27" i="48"/>
  <c r="N27" i="48"/>
  <c r="Q33" i="48"/>
  <c r="E7" i="48"/>
  <c r="E13" i="48"/>
  <c r="N13" i="48"/>
  <c r="C15" i="48"/>
  <c r="N22" i="48"/>
  <c r="N23" i="48"/>
  <c r="O25" i="48"/>
  <c r="G25" i="48"/>
  <c r="P27" i="48"/>
  <c r="F33" i="48"/>
  <c r="Q38" i="48"/>
  <c r="P38" i="48"/>
  <c r="H38" i="48"/>
  <c r="O38" i="48"/>
  <c r="G38" i="48"/>
  <c r="N38" i="48"/>
  <c r="F38" i="48"/>
  <c r="O17" i="48"/>
  <c r="G17" i="48"/>
  <c r="F23" i="48"/>
  <c r="O23" i="48"/>
  <c r="O26" i="48"/>
  <c r="G26" i="48"/>
  <c r="M26" i="48"/>
  <c r="E27" i="48"/>
  <c r="G33" i="48"/>
  <c r="N39" i="48"/>
  <c r="F39" i="48"/>
  <c r="M39" i="48"/>
  <c r="E39" i="48"/>
  <c r="C39" i="48"/>
  <c r="Q39" i="48"/>
  <c r="P41" i="48"/>
  <c r="H41" i="48"/>
  <c r="O41" i="48"/>
  <c r="G41" i="48"/>
  <c r="N41" i="48"/>
  <c r="F41" i="48"/>
  <c r="M41" i="48"/>
  <c r="E41" i="48"/>
  <c r="C41" i="48"/>
  <c r="P14" i="48"/>
  <c r="H14" i="48"/>
  <c r="P33" i="48"/>
  <c r="H33" i="48"/>
  <c r="E33" i="48"/>
  <c r="N5" i="48"/>
  <c r="F13" i="48"/>
  <c r="O13" i="48"/>
  <c r="N14" i="48"/>
  <c r="F5" i="48"/>
  <c r="O5" i="48"/>
  <c r="E6" i="48"/>
  <c r="N6" i="48"/>
  <c r="N7" i="48"/>
  <c r="O9" i="48"/>
  <c r="G9" i="48"/>
  <c r="H11" i="48"/>
  <c r="H12" i="48"/>
  <c r="G13" i="48"/>
  <c r="P13" i="48"/>
  <c r="F14" i="48"/>
  <c r="O14" i="48"/>
  <c r="F15" i="48"/>
  <c r="O15" i="48"/>
  <c r="C17" i="48"/>
  <c r="J18" i="48"/>
  <c r="H21" i="48"/>
  <c r="Q21" i="48"/>
  <c r="G22" i="48"/>
  <c r="G23" i="48"/>
  <c r="J24" i="48"/>
  <c r="M25" i="48"/>
  <c r="C26" i="48"/>
  <c r="N26" i="48"/>
  <c r="F27" i="48"/>
  <c r="M23" i="48"/>
  <c r="E23" i="48"/>
  <c r="E5" i="48"/>
  <c r="E14" i="48"/>
  <c r="F6" i="48"/>
  <c r="J11" i="48"/>
  <c r="I12" i="48"/>
  <c r="H13" i="48"/>
  <c r="Q13" i="48"/>
  <c r="G14" i="48"/>
  <c r="Q14" i="48"/>
  <c r="G15" i="48"/>
  <c r="P15" i="48"/>
  <c r="J16" i="48"/>
  <c r="M17" i="48"/>
  <c r="K18" i="48"/>
  <c r="H23" i="48"/>
  <c r="Q23" i="48"/>
  <c r="E25" i="48"/>
  <c r="N25" i="48"/>
  <c r="P26" i="48"/>
  <c r="H27" i="48"/>
  <c r="Q28" i="48"/>
  <c r="N28" i="48"/>
  <c r="F28" i="48"/>
  <c r="E38" i="48"/>
  <c r="G39" i="48"/>
  <c r="G5" i="48"/>
  <c r="P5" i="48"/>
  <c r="O6" i="48"/>
  <c r="F7" i="48"/>
  <c r="O7" i="48"/>
  <c r="H5" i="48"/>
  <c r="Q5" i="48"/>
  <c r="G6" i="48"/>
  <c r="Q6" i="48"/>
  <c r="G7" i="48"/>
  <c r="P7" i="48"/>
  <c r="J8" i="48"/>
  <c r="C10" i="48"/>
  <c r="K11" i="48"/>
  <c r="J12" i="48"/>
  <c r="H15" i="48"/>
  <c r="Q15" i="48"/>
  <c r="E17" i="48"/>
  <c r="N17" i="48"/>
  <c r="M18" i="48"/>
  <c r="C19" i="48"/>
  <c r="N20" i="48"/>
  <c r="F20" i="48"/>
  <c r="F25" i="48"/>
  <c r="P25" i="48"/>
  <c r="E26" i="48"/>
  <c r="Q26" i="48"/>
  <c r="C28" i="48"/>
  <c r="O28" i="48"/>
  <c r="H39" i="48"/>
  <c r="O33" i="48"/>
  <c r="H7" i="48"/>
  <c r="Q7" i="48"/>
  <c r="L11" i="48"/>
  <c r="N12" i="48"/>
  <c r="F12" i="48"/>
  <c r="F17" i="48"/>
  <c r="P17" i="48"/>
  <c r="P22" i="48"/>
  <c r="H22" i="48"/>
  <c r="H25" i="48"/>
  <c r="Q25" i="48"/>
  <c r="F26" i="48"/>
  <c r="N33" i="48"/>
  <c r="J36" i="48"/>
  <c r="G37" i="48"/>
  <c r="O37" i="48"/>
  <c r="F40" i="48"/>
  <c r="N40" i="48"/>
  <c r="J44" i="48"/>
  <c r="G45" i="48"/>
  <c r="O45" i="48"/>
  <c r="Q47" i="48"/>
  <c r="F48" i="48"/>
  <c r="N48" i="48"/>
  <c r="E46" i="48"/>
  <c r="M46" i="48"/>
  <c r="J34" i="48"/>
  <c r="G35" i="48"/>
  <c r="Q37" i="48"/>
  <c r="H40" i="48"/>
  <c r="P40" i="48"/>
  <c r="J42" i="48"/>
  <c r="G43" i="48"/>
  <c r="Q45" i="48"/>
  <c r="F46" i="48"/>
  <c r="N46" i="48"/>
  <c r="C47" i="48"/>
  <c r="H48" i="48"/>
  <c r="P48" i="48"/>
  <c r="Q40" i="48"/>
  <c r="G46" i="48"/>
  <c r="O46" i="48"/>
  <c r="Q48" i="48"/>
  <c r="H46" i="48"/>
  <c r="P46" i="48"/>
  <c r="E47" i="48"/>
  <c r="M47" i="48"/>
  <c r="J35" i="48"/>
  <c r="G36" i="48"/>
  <c r="J43" i="48"/>
  <c r="G44" i="48"/>
  <c r="F47" i="48"/>
  <c r="N47" i="48"/>
  <c r="G47" i="48"/>
  <c r="AK12" i="47"/>
  <c r="AK17" i="47"/>
  <c r="AK23" i="47"/>
  <c r="AK24" i="47"/>
  <c r="AK11" i="47"/>
  <c r="AK25" i="47"/>
  <c r="AK18" i="47"/>
  <c r="AK19" i="47"/>
  <c r="AK14" i="47"/>
  <c r="AK20" i="47"/>
  <c r="AK10" i="47"/>
  <c r="AK15" i="47"/>
  <c r="AK16" i="47"/>
  <c r="AK21" i="47"/>
  <c r="AJ40" i="46"/>
  <c r="AJ39" i="46"/>
  <c r="AJ38" i="46"/>
  <c r="AJ37" i="46"/>
  <c r="AJ36" i="46"/>
  <c r="AJ35" i="46"/>
  <c r="AJ34" i="46"/>
  <c r="AJ33" i="46"/>
  <c r="AH33" i="46"/>
  <c r="AG33" i="46"/>
  <c r="AF33" i="46"/>
  <c r="K33" i="46"/>
  <c r="G33" i="46"/>
  <c r="C33" i="46"/>
  <c r="AJ32" i="46"/>
  <c r="AH32" i="46"/>
  <c r="AG32" i="46"/>
  <c r="AF32" i="46"/>
  <c r="K32" i="46"/>
  <c r="G32" i="46"/>
  <c r="C32" i="46"/>
  <c r="AJ31" i="46"/>
  <c r="AH31" i="46"/>
  <c r="AG31" i="46"/>
  <c r="AF31" i="46"/>
  <c r="K31" i="46"/>
  <c r="G31" i="46"/>
  <c r="C31" i="46"/>
  <c r="AJ30" i="46"/>
  <c r="AH30" i="46"/>
  <c r="AG30" i="46"/>
  <c r="AF30" i="46"/>
  <c r="K30" i="46"/>
  <c r="G30" i="46"/>
  <c r="C30" i="46"/>
  <c r="AJ29" i="46"/>
  <c r="AH29" i="46"/>
  <c r="AG29" i="46"/>
  <c r="AF29" i="46"/>
  <c r="K29" i="46"/>
  <c r="G29" i="46"/>
  <c r="C29" i="46"/>
  <c r="AJ28" i="46"/>
  <c r="AH28" i="46"/>
  <c r="AG28" i="46"/>
  <c r="AF28" i="46"/>
  <c r="K28" i="46"/>
  <c r="G28" i="46"/>
  <c r="C28" i="46"/>
  <c r="AJ27" i="46"/>
  <c r="AH27" i="46"/>
  <c r="AG27" i="46"/>
  <c r="AF27" i="46"/>
  <c r="K27" i="46"/>
  <c r="G27" i="46"/>
  <c r="C27" i="46"/>
  <c r="AJ26" i="46"/>
  <c r="AH26" i="46"/>
  <c r="AG26" i="46"/>
  <c r="AF26" i="46"/>
  <c r="K26" i="46"/>
  <c r="G26" i="46"/>
  <c r="C26" i="46"/>
  <c r="AJ25" i="46"/>
  <c r="AH25" i="46"/>
  <c r="AG25" i="46"/>
  <c r="AF25" i="46"/>
  <c r="K25" i="46"/>
  <c r="G25" i="46"/>
  <c r="C25" i="46"/>
  <c r="AJ24" i="46"/>
  <c r="AH24" i="46"/>
  <c r="AG24" i="46"/>
  <c r="AF24" i="46"/>
  <c r="K24" i="46"/>
  <c r="G24" i="46"/>
  <c r="C24" i="46"/>
  <c r="AJ23" i="46"/>
  <c r="AH23" i="46"/>
  <c r="AG23" i="46"/>
  <c r="AF23" i="46"/>
  <c r="K23" i="46"/>
  <c r="G23" i="46"/>
  <c r="C23" i="46"/>
  <c r="AJ22" i="46"/>
  <c r="AH22" i="46"/>
  <c r="AG22" i="46"/>
  <c r="AF22" i="46"/>
  <c r="K22" i="46"/>
  <c r="G22" i="46"/>
  <c r="C22" i="46"/>
  <c r="AG18" i="46" s="1"/>
  <c r="AJ21" i="46"/>
  <c r="AH21" i="46"/>
  <c r="AG21" i="46"/>
  <c r="AF21" i="46"/>
  <c r="K21" i="46"/>
  <c r="G21" i="46"/>
  <c r="AH17" i="46" s="1"/>
  <c r="C21" i="46"/>
  <c r="AG17" i="46" s="1"/>
  <c r="AJ20" i="46"/>
  <c r="AH20" i="46"/>
  <c r="AG20" i="46"/>
  <c r="AF20" i="46"/>
  <c r="K20" i="46"/>
  <c r="G20" i="46"/>
  <c r="C20" i="46"/>
  <c r="AJ19" i="46"/>
  <c r="AH19" i="46"/>
  <c r="AG19" i="46"/>
  <c r="AF19" i="46"/>
  <c r="K19" i="46"/>
  <c r="G19" i="46"/>
  <c r="C19" i="46"/>
  <c r="AJ18" i="46"/>
  <c r="AH18" i="46"/>
  <c r="AF18" i="46"/>
  <c r="K18" i="46"/>
  <c r="G18" i="46"/>
  <c r="C18" i="46"/>
  <c r="AJ17" i="46"/>
  <c r="AF17" i="46"/>
  <c r="K17" i="46"/>
  <c r="G17" i="46"/>
  <c r="C17" i="46"/>
  <c r="W12" i="46" s="1"/>
  <c r="AJ16" i="46"/>
  <c r="AF16" i="46"/>
  <c r="Y16" i="46"/>
  <c r="K16" i="46"/>
  <c r="G16" i="46"/>
  <c r="AH16" i="46" s="1"/>
  <c r="C16" i="46"/>
  <c r="AG16" i="46" s="1"/>
  <c r="AJ15" i="46"/>
  <c r="AF15" i="46"/>
  <c r="Y15" i="46"/>
  <c r="K15" i="46"/>
  <c r="Y13" i="46" s="1"/>
  <c r="G15" i="46"/>
  <c r="C15" i="46"/>
  <c r="AG15" i="46" s="1"/>
  <c r="AJ14" i="46"/>
  <c r="AF14" i="46"/>
  <c r="Y14" i="46"/>
  <c r="X14" i="46"/>
  <c r="K14" i="46"/>
  <c r="G14" i="46"/>
  <c r="AH14" i="46" s="1"/>
  <c r="C14" i="46"/>
  <c r="AG14" i="46" s="1"/>
  <c r="AJ13" i="46"/>
  <c r="K13" i="46"/>
  <c r="G13" i="46"/>
  <c r="C13" i="46"/>
  <c r="AG13" i="46" s="1"/>
  <c r="AJ12" i="46"/>
  <c r="Y12" i="46"/>
  <c r="X12" i="46"/>
  <c r="K12" i="46"/>
  <c r="G12" i="46"/>
  <c r="AH12" i="46" s="1"/>
  <c r="C12" i="46"/>
  <c r="AG12" i="46" s="1"/>
  <c r="AJ11" i="46"/>
  <c r="Y11" i="46"/>
  <c r="K11" i="46"/>
  <c r="G11" i="46"/>
  <c r="AH11" i="46" s="1"/>
  <c r="C11" i="46"/>
  <c r="AJ10" i="46"/>
  <c r="Y10" i="46"/>
  <c r="W10" i="46"/>
  <c r="K10" i="46"/>
  <c r="G10" i="46"/>
  <c r="AH10" i="46" s="1"/>
  <c r="C10" i="46"/>
  <c r="AG10" i="46" s="1"/>
  <c r="A33" i="37"/>
  <c r="A34" i="37"/>
  <c r="A35" i="37"/>
  <c r="A36" i="37"/>
  <c r="A37" i="37"/>
  <c r="A38" i="37"/>
  <c r="A39" i="37"/>
  <c r="A40" i="37"/>
  <c r="A41" i="37"/>
  <c r="A42" i="37"/>
  <c r="A43" i="37"/>
  <c r="A44" i="37"/>
  <c r="A45" i="37"/>
  <c r="A46" i="37"/>
  <c r="A47" i="37"/>
  <c r="A48" i="37"/>
  <c r="A5" i="37"/>
  <c r="E5" i="37" s="1"/>
  <c r="A6" i="37"/>
  <c r="A7" i="37"/>
  <c r="A8" i="37"/>
  <c r="A9" i="37"/>
  <c r="A10" i="37"/>
  <c r="A11" i="37"/>
  <c r="A12" i="37"/>
  <c r="A13" i="37"/>
  <c r="A14" i="37"/>
  <c r="A15" i="37"/>
  <c r="A16" i="37"/>
  <c r="A17" i="37"/>
  <c r="A18" i="37"/>
  <c r="A19" i="37"/>
  <c r="A20" i="37"/>
  <c r="A21" i="37"/>
  <c r="A22" i="37"/>
  <c r="A23" i="37"/>
  <c r="A24" i="37"/>
  <c r="A25" i="37"/>
  <c r="A26" i="37"/>
  <c r="A27" i="37"/>
  <c r="A28" i="37"/>
  <c r="C5" i="37"/>
  <c r="L150" i="45"/>
  <c r="M150" i="45" s="1"/>
  <c r="N150" i="45" s="1"/>
  <c r="H150" i="45"/>
  <c r="I150" i="45" s="1"/>
  <c r="J150" i="45" s="1"/>
  <c r="L147" i="45"/>
  <c r="M147" i="45" s="1"/>
  <c r="N147" i="45" s="1"/>
  <c r="H147" i="45"/>
  <c r="I147" i="45" s="1"/>
  <c r="J147" i="45" s="1"/>
  <c r="L106" i="45"/>
  <c r="M106" i="45" s="1"/>
  <c r="N106" i="45" s="1"/>
  <c r="H106" i="45"/>
  <c r="I106" i="45" s="1"/>
  <c r="J106" i="45" s="1"/>
  <c r="L103" i="45"/>
  <c r="M103" i="45" s="1"/>
  <c r="N103" i="45" s="1"/>
  <c r="H103" i="45"/>
  <c r="I103" i="45" s="1"/>
  <c r="J103" i="45" s="1"/>
  <c r="L102" i="45"/>
  <c r="M102" i="45" s="1"/>
  <c r="N102" i="45" s="1"/>
  <c r="L100" i="45"/>
  <c r="M100" i="45" s="1"/>
  <c r="N100" i="45" s="1"/>
  <c r="H100" i="45"/>
  <c r="I100" i="45" s="1"/>
  <c r="J100" i="45" s="1"/>
  <c r="L97" i="45"/>
  <c r="M97" i="45" s="1"/>
  <c r="N97" i="45" s="1"/>
  <c r="H97" i="45"/>
  <c r="I97" i="45" s="1"/>
  <c r="J97" i="45" s="1"/>
  <c r="L94" i="45"/>
  <c r="M94" i="45" s="1"/>
  <c r="N94" i="45" s="1"/>
  <c r="H94" i="45"/>
  <c r="I94" i="45" s="1"/>
  <c r="J94" i="45" s="1"/>
  <c r="L93" i="45"/>
  <c r="M93" i="45" s="1"/>
  <c r="N93" i="45" s="1"/>
  <c r="L91" i="45"/>
  <c r="M91" i="45" s="1"/>
  <c r="N91" i="45" s="1"/>
  <c r="H91" i="45"/>
  <c r="I91" i="45" s="1"/>
  <c r="J91" i="45" s="1"/>
  <c r="L90" i="45"/>
  <c r="M90" i="45" s="1"/>
  <c r="N90" i="45" s="1"/>
  <c r="L88" i="45"/>
  <c r="M88" i="45" s="1"/>
  <c r="N88" i="45" s="1"/>
  <c r="H88" i="45"/>
  <c r="I88" i="45" s="1"/>
  <c r="J88" i="45" s="1"/>
  <c r="L47" i="45"/>
  <c r="M47" i="45" s="1"/>
  <c r="N47" i="45" s="1"/>
  <c r="H47" i="45"/>
  <c r="I47" i="45" s="1"/>
  <c r="J47" i="45" s="1"/>
  <c r="H46" i="45"/>
  <c r="I46" i="45" s="1"/>
  <c r="J46" i="45" s="1"/>
  <c r="L44" i="45"/>
  <c r="M44" i="45" s="1"/>
  <c r="N44" i="45" s="1"/>
  <c r="H44" i="45"/>
  <c r="I44" i="45" s="1"/>
  <c r="J44" i="45" s="1"/>
  <c r="L43" i="45"/>
  <c r="M43" i="45" s="1"/>
  <c r="N43" i="45" s="1"/>
  <c r="L41" i="45"/>
  <c r="M41" i="45" s="1"/>
  <c r="N41" i="45" s="1"/>
  <c r="H41" i="45"/>
  <c r="I41" i="45" s="1"/>
  <c r="J41" i="45" s="1"/>
  <c r="L38" i="45"/>
  <c r="M38" i="45" s="1"/>
  <c r="N38" i="45" s="1"/>
  <c r="H38" i="45"/>
  <c r="I38" i="45" s="1"/>
  <c r="J38" i="45" s="1"/>
  <c r="L35" i="45"/>
  <c r="M35" i="45" s="1"/>
  <c r="N35" i="45" s="1"/>
  <c r="H35" i="45"/>
  <c r="I35" i="45" s="1"/>
  <c r="J35" i="45" s="1"/>
  <c r="L32" i="45"/>
  <c r="M32" i="45" s="1"/>
  <c r="N32" i="45" s="1"/>
  <c r="H32" i="45"/>
  <c r="I32" i="45" s="1"/>
  <c r="J32" i="45" s="1"/>
  <c r="L31" i="45"/>
  <c r="M31" i="45" s="1"/>
  <c r="N31" i="45" s="1"/>
  <c r="L29" i="45"/>
  <c r="M29" i="45" s="1"/>
  <c r="N29" i="45" s="1"/>
  <c r="H29" i="45"/>
  <c r="I29" i="45" s="1"/>
  <c r="J29" i="45" s="1"/>
  <c r="L41" i="44"/>
  <c r="M41" i="44" s="1"/>
  <c r="N41" i="44" s="1"/>
  <c r="H41" i="44"/>
  <c r="I41" i="44" s="1"/>
  <c r="J41" i="44" s="1"/>
  <c r="L40" i="44"/>
  <c r="M40" i="44" s="1"/>
  <c r="N40" i="44" s="1"/>
  <c r="L38" i="44"/>
  <c r="M38" i="44" s="1"/>
  <c r="N38" i="44" s="1"/>
  <c r="H38" i="44"/>
  <c r="I38" i="44" s="1"/>
  <c r="J38" i="44" s="1"/>
  <c r="L35" i="44"/>
  <c r="M35" i="44" s="1"/>
  <c r="N35" i="44" s="1"/>
  <c r="H35" i="44"/>
  <c r="I35" i="44" s="1"/>
  <c r="J35" i="44" s="1"/>
  <c r="L32" i="44"/>
  <c r="M32" i="44" s="1"/>
  <c r="N32" i="44" s="1"/>
  <c r="H32" i="44"/>
  <c r="I32" i="44" s="1"/>
  <c r="J32" i="44" s="1"/>
  <c r="L212" i="43"/>
  <c r="M212" i="43" s="1"/>
  <c r="N212" i="43" s="1"/>
  <c r="H212" i="43"/>
  <c r="I212" i="43" s="1"/>
  <c r="J212" i="43" s="1"/>
  <c r="L209" i="43"/>
  <c r="M209" i="43" s="1"/>
  <c r="N209" i="43" s="1"/>
  <c r="H209" i="43"/>
  <c r="I209" i="43" s="1"/>
  <c r="J209" i="43" s="1"/>
  <c r="L206" i="43"/>
  <c r="M206" i="43" s="1"/>
  <c r="N206" i="43" s="1"/>
  <c r="H206" i="43"/>
  <c r="I206" i="43" s="1"/>
  <c r="J206" i="43" s="1"/>
  <c r="L165" i="43"/>
  <c r="M165" i="43" s="1"/>
  <c r="N165" i="43" s="1"/>
  <c r="H165" i="43"/>
  <c r="I165" i="43" s="1"/>
  <c r="J165" i="43" s="1"/>
  <c r="L164" i="43"/>
  <c r="M164" i="43" s="1"/>
  <c r="N164" i="43" s="1"/>
  <c r="L162" i="43"/>
  <c r="M162" i="43" s="1"/>
  <c r="N162" i="43" s="1"/>
  <c r="H162" i="43"/>
  <c r="I162" i="43" s="1"/>
  <c r="J162" i="43" s="1"/>
  <c r="L159" i="43"/>
  <c r="M159" i="43" s="1"/>
  <c r="N159" i="43" s="1"/>
  <c r="H159" i="43"/>
  <c r="I159" i="43" s="1"/>
  <c r="J159" i="43" s="1"/>
  <c r="H158" i="43"/>
  <c r="I158" i="43" s="1"/>
  <c r="J158" i="43" s="1"/>
  <c r="L156" i="43"/>
  <c r="M156" i="43" s="1"/>
  <c r="N156" i="43" s="1"/>
  <c r="H156" i="43"/>
  <c r="I156" i="43" s="1"/>
  <c r="J156" i="43" s="1"/>
  <c r="H155" i="43"/>
  <c r="I155" i="43" s="1"/>
  <c r="J155" i="43" s="1"/>
  <c r="L153" i="43"/>
  <c r="M153" i="43" s="1"/>
  <c r="N153" i="43" s="1"/>
  <c r="H153" i="43"/>
  <c r="I153" i="43" s="1"/>
  <c r="J153" i="43" s="1"/>
  <c r="L152" i="43"/>
  <c r="M152" i="43" s="1"/>
  <c r="N152" i="43" s="1"/>
  <c r="L150" i="43"/>
  <c r="M150" i="43" s="1"/>
  <c r="N150" i="43" s="1"/>
  <c r="H150" i="43"/>
  <c r="I150" i="43" s="1"/>
  <c r="J150" i="43" s="1"/>
  <c r="L147" i="43"/>
  <c r="M147" i="43" s="1"/>
  <c r="N147" i="43" s="1"/>
  <c r="H147" i="43"/>
  <c r="I147" i="43" s="1"/>
  <c r="J147" i="43" s="1"/>
  <c r="H146" i="43"/>
  <c r="I146" i="43" s="1"/>
  <c r="J146" i="43" s="1"/>
  <c r="L106" i="43"/>
  <c r="M106" i="43" s="1"/>
  <c r="N106" i="43" s="1"/>
  <c r="H106" i="43"/>
  <c r="I106" i="43" s="1"/>
  <c r="J106" i="43" s="1"/>
  <c r="L105" i="43"/>
  <c r="M105" i="43" s="1"/>
  <c r="N105" i="43" s="1"/>
  <c r="L103" i="43"/>
  <c r="M103" i="43" s="1"/>
  <c r="N103" i="43" s="1"/>
  <c r="H103" i="43"/>
  <c r="I103" i="43" s="1"/>
  <c r="J103" i="43" s="1"/>
  <c r="L100" i="43"/>
  <c r="M100" i="43" s="1"/>
  <c r="N100" i="43" s="1"/>
  <c r="H100" i="43"/>
  <c r="I100" i="43" s="1"/>
  <c r="J100" i="43" s="1"/>
  <c r="H99" i="43"/>
  <c r="I99" i="43" s="1"/>
  <c r="J99" i="43" s="1"/>
  <c r="L97" i="43"/>
  <c r="M97" i="43" s="1"/>
  <c r="N97" i="43" s="1"/>
  <c r="H97" i="43"/>
  <c r="I97" i="43" s="1"/>
  <c r="J97" i="43" s="1"/>
  <c r="L94" i="43"/>
  <c r="M94" i="43" s="1"/>
  <c r="N94" i="43" s="1"/>
  <c r="H94" i="43"/>
  <c r="I94" i="43" s="1"/>
  <c r="J94" i="43" s="1"/>
  <c r="L93" i="43"/>
  <c r="M93" i="43" s="1"/>
  <c r="N93" i="43" s="1"/>
  <c r="L91" i="43"/>
  <c r="M91" i="43" s="1"/>
  <c r="N91" i="43" s="1"/>
  <c r="H91" i="43"/>
  <c r="I91" i="43" s="1"/>
  <c r="J91" i="43" s="1"/>
  <c r="L88" i="43"/>
  <c r="M88" i="43" s="1"/>
  <c r="N88" i="43" s="1"/>
  <c r="H88" i="43"/>
  <c r="I88" i="43" s="1"/>
  <c r="J88" i="43" s="1"/>
  <c r="H87" i="43"/>
  <c r="I87" i="43" s="1"/>
  <c r="J87" i="43" s="1"/>
  <c r="L47" i="43"/>
  <c r="M47" i="43" s="1"/>
  <c r="N47" i="43" s="1"/>
  <c r="H47" i="43"/>
  <c r="I47" i="43" s="1"/>
  <c r="J47" i="43" s="1"/>
  <c r="L46" i="43"/>
  <c r="M46" i="43" s="1"/>
  <c r="N46" i="43" s="1"/>
  <c r="L44" i="43"/>
  <c r="M44" i="43" s="1"/>
  <c r="N44" i="43" s="1"/>
  <c r="H44" i="43"/>
  <c r="I44" i="43" s="1"/>
  <c r="J44" i="43" s="1"/>
  <c r="L41" i="43"/>
  <c r="M41" i="43" s="1"/>
  <c r="N41" i="43" s="1"/>
  <c r="H41" i="43"/>
  <c r="I41" i="43" s="1"/>
  <c r="J41" i="43" s="1"/>
  <c r="H40" i="43"/>
  <c r="I40" i="43" s="1"/>
  <c r="J40" i="43" s="1"/>
  <c r="L38" i="43"/>
  <c r="M38" i="43" s="1"/>
  <c r="N38" i="43" s="1"/>
  <c r="H38" i="43"/>
  <c r="I38" i="43" s="1"/>
  <c r="J38" i="43" s="1"/>
  <c r="L35" i="43"/>
  <c r="M35" i="43" s="1"/>
  <c r="N35" i="43" s="1"/>
  <c r="H35" i="43"/>
  <c r="I35" i="43" s="1"/>
  <c r="J35" i="43" s="1"/>
  <c r="L34" i="43"/>
  <c r="M34" i="43" s="1"/>
  <c r="N34" i="43" s="1"/>
  <c r="L32" i="43"/>
  <c r="M32" i="43" s="1"/>
  <c r="N32" i="43" s="1"/>
  <c r="H32" i="43"/>
  <c r="I32" i="43" s="1"/>
  <c r="J32" i="43" s="1"/>
  <c r="L29" i="43"/>
  <c r="M29" i="43" s="1"/>
  <c r="N29" i="43" s="1"/>
  <c r="H29" i="43"/>
  <c r="I29" i="43" s="1"/>
  <c r="J29" i="43" s="1"/>
  <c r="H28" i="43"/>
  <c r="I28" i="43" s="1"/>
  <c r="J28" i="43" s="1"/>
  <c r="L47" i="42"/>
  <c r="M47" i="42" s="1"/>
  <c r="N47" i="42" s="1"/>
  <c r="H47" i="42"/>
  <c r="I47" i="42" s="1"/>
  <c r="J47" i="42" s="1"/>
  <c r="L44" i="42"/>
  <c r="M44" i="42" s="1"/>
  <c r="N44" i="42" s="1"/>
  <c r="H44" i="42"/>
  <c r="I44" i="42" s="1"/>
  <c r="J44" i="42" s="1"/>
  <c r="L43" i="42"/>
  <c r="M43" i="42" s="1"/>
  <c r="N43" i="42" s="1"/>
  <c r="L41" i="42"/>
  <c r="M41" i="42" s="1"/>
  <c r="N41" i="42" s="1"/>
  <c r="H41" i="42"/>
  <c r="I41" i="42" s="1"/>
  <c r="J41" i="42" s="1"/>
  <c r="L38" i="42"/>
  <c r="M38" i="42" s="1"/>
  <c r="N38" i="42" s="1"/>
  <c r="H38" i="42"/>
  <c r="I38" i="42" s="1"/>
  <c r="J38" i="42" s="1"/>
  <c r="L35" i="42"/>
  <c r="M35" i="42" s="1"/>
  <c r="N35" i="42" s="1"/>
  <c r="H35" i="42"/>
  <c r="I35" i="42" s="1"/>
  <c r="J35" i="42" s="1"/>
  <c r="L32" i="42"/>
  <c r="M32" i="42" s="1"/>
  <c r="N32" i="42" s="1"/>
  <c r="H32" i="42"/>
  <c r="I32" i="42" s="1"/>
  <c r="J32" i="42" s="1"/>
  <c r="H31" i="42"/>
  <c r="I31" i="42" s="1"/>
  <c r="J31" i="42" s="1"/>
  <c r="L29" i="42"/>
  <c r="M29" i="42" s="1"/>
  <c r="N29" i="42" s="1"/>
  <c r="H29" i="42"/>
  <c r="I29" i="42" s="1"/>
  <c r="J29" i="42" s="1"/>
  <c r="D17" i="19"/>
  <c r="A12" i="19"/>
  <c r="K10" i="48" l="1"/>
  <c r="J10" i="48"/>
  <c r="I10" i="48"/>
  <c r="AH13" i="46"/>
  <c r="AG11" i="46"/>
  <c r="X15" i="46"/>
  <c r="W15" i="46"/>
  <c r="I37" i="48"/>
  <c r="K28" i="48"/>
  <c r="L28" i="48"/>
  <c r="J28" i="48"/>
  <c r="I45" i="48"/>
  <c r="J45" i="48"/>
  <c r="K45" i="48"/>
  <c r="K9" i="48"/>
  <c r="J9" i="48"/>
  <c r="I9" i="48"/>
  <c r="J37" i="48"/>
  <c r="K37" i="48"/>
  <c r="I22" i="48"/>
  <c r="L22" i="48"/>
  <c r="J22" i="48"/>
  <c r="X10" i="46"/>
  <c r="W13" i="46"/>
  <c r="X13" i="46"/>
  <c r="W16" i="46"/>
  <c r="W11" i="46"/>
  <c r="X16" i="46"/>
  <c r="X11" i="46"/>
  <c r="W14" i="46"/>
  <c r="AH15" i="46"/>
  <c r="AK11" i="46"/>
  <c r="AK33" i="46"/>
  <c r="T11" i="46"/>
  <c r="T12" i="46"/>
  <c r="T10" i="46"/>
  <c r="T14" i="46"/>
  <c r="T13" i="46"/>
  <c r="L19" i="48"/>
  <c r="J40" i="48"/>
  <c r="L40" i="48"/>
  <c r="I40" i="48"/>
  <c r="I28" i="48"/>
  <c r="K19" i="48"/>
  <c r="J19" i="48"/>
  <c r="L48" i="48"/>
  <c r="K20" i="48"/>
  <c r="I20" i="48"/>
  <c r="I48" i="48"/>
  <c r="J48" i="48"/>
  <c r="J20" i="48"/>
  <c r="H211" i="43"/>
  <c r="I211" i="43" s="1"/>
  <c r="J211" i="43" s="1"/>
  <c r="H93" i="45"/>
  <c r="I93" i="45" s="1"/>
  <c r="J93" i="45" s="1"/>
  <c r="K21" i="48"/>
  <c r="I21" i="48"/>
  <c r="L21" i="48"/>
  <c r="L26" i="48"/>
  <c r="J26" i="48"/>
  <c r="K26" i="48"/>
  <c r="I26" i="48"/>
  <c r="K33" i="48"/>
  <c r="L33" i="48"/>
  <c r="J33" i="48"/>
  <c r="I33" i="48"/>
  <c r="L39" i="48"/>
  <c r="K39" i="48"/>
  <c r="I39" i="48"/>
  <c r="J39" i="48"/>
  <c r="J14" i="48"/>
  <c r="I14" i="48"/>
  <c r="K14" i="48"/>
  <c r="L14" i="48"/>
  <c r="K5" i="48"/>
  <c r="I5" i="48"/>
  <c r="J5" i="48"/>
  <c r="L5" i="48"/>
  <c r="K13" i="48"/>
  <c r="J13" i="48"/>
  <c r="I13" i="48"/>
  <c r="L13" i="48"/>
  <c r="L7" i="48"/>
  <c r="J7" i="48"/>
  <c r="I7" i="48"/>
  <c r="K7" i="48"/>
  <c r="I38" i="48"/>
  <c r="L38" i="48"/>
  <c r="K38" i="48"/>
  <c r="J38" i="48"/>
  <c r="I25" i="48"/>
  <c r="L25" i="48"/>
  <c r="K25" i="48"/>
  <c r="J25" i="48"/>
  <c r="J23" i="48"/>
  <c r="K23" i="48"/>
  <c r="I23" i="48"/>
  <c r="L23" i="48"/>
  <c r="K41" i="48"/>
  <c r="L41" i="48"/>
  <c r="J41" i="48"/>
  <c r="I41" i="48"/>
  <c r="I15" i="48"/>
  <c r="J15" i="48"/>
  <c r="L15" i="48"/>
  <c r="K15" i="48"/>
  <c r="L27" i="48"/>
  <c r="I27" i="48"/>
  <c r="K27" i="48"/>
  <c r="J27" i="48"/>
  <c r="L47" i="48"/>
  <c r="K47" i="48"/>
  <c r="J47" i="48"/>
  <c r="I47" i="48"/>
  <c r="J46" i="48"/>
  <c r="I46" i="48"/>
  <c r="L46" i="48"/>
  <c r="K46" i="48"/>
  <c r="L17" i="48"/>
  <c r="K17" i="48"/>
  <c r="J17" i="48"/>
  <c r="I17" i="48"/>
  <c r="I6" i="48"/>
  <c r="J6" i="48"/>
  <c r="L6" i="48"/>
  <c r="K6" i="48"/>
  <c r="AK30" i="47"/>
  <c r="W18" i="47" s="1"/>
  <c r="C12" i="19" s="1"/>
  <c r="AK16" i="46"/>
  <c r="AK13" i="46"/>
  <c r="AK19" i="46"/>
  <c r="AK26" i="46"/>
  <c r="AK10" i="46"/>
  <c r="AK15" i="46"/>
  <c r="AK20" i="46"/>
  <c r="AK27" i="46"/>
  <c r="AK14" i="46"/>
  <c r="AK28" i="46"/>
  <c r="AK12" i="46"/>
  <c r="AK21" i="46"/>
  <c r="AK29" i="46"/>
  <c r="AK22" i="46"/>
  <c r="AK30" i="46"/>
  <c r="AK31" i="46"/>
  <c r="AK23" i="46"/>
  <c r="AK17" i="46"/>
  <c r="AK24" i="46"/>
  <c r="AK32" i="46"/>
  <c r="AK18" i="46"/>
  <c r="AK25" i="46"/>
  <c r="H37" i="44"/>
  <c r="I37" i="44" s="1"/>
  <c r="J37" i="44" s="1"/>
  <c r="H40" i="44"/>
  <c r="I40" i="44" s="1"/>
  <c r="J40" i="44" s="1"/>
  <c r="H43" i="45"/>
  <c r="I43" i="45" s="1"/>
  <c r="J43" i="45" s="1"/>
  <c r="L96" i="45"/>
  <c r="M96" i="45" s="1"/>
  <c r="N96" i="45" s="1"/>
  <c r="L37" i="44"/>
  <c r="M37" i="44" s="1"/>
  <c r="N37" i="44" s="1"/>
  <c r="L34" i="45"/>
  <c r="M34" i="45" s="1"/>
  <c r="N34" i="45" s="1"/>
  <c r="L31" i="42"/>
  <c r="M31" i="42" s="1"/>
  <c r="N31" i="42" s="1"/>
  <c r="H43" i="42"/>
  <c r="I43" i="42" s="1"/>
  <c r="J43" i="42" s="1"/>
  <c r="L211" i="43"/>
  <c r="M211" i="43" s="1"/>
  <c r="N211" i="43" s="1"/>
  <c r="H37" i="42"/>
  <c r="I37" i="42" s="1"/>
  <c r="J37" i="42" s="1"/>
  <c r="L158" i="43"/>
  <c r="M158" i="43" s="1"/>
  <c r="N158" i="43" s="1"/>
  <c r="L46" i="45"/>
  <c r="M46" i="45" s="1"/>
  <c r="N46" i="45" s="1"/>
  <c r="H149" i="45"/>
  <c r="I149" i="45" s="1"/>
  <c r="J149" i="45" s="1"/>
  <c r="L105" i="45"/>
  <c r="M105" i="45" s="1"/>
  <c r="N105" i="45" s="1"/>
  <c r="L149" i="45"/>
  <c r="M149" i="45" s="1"/>
  <c r="N149" i="45" s="1"/>
  <c r="L155" i="43"/>
  <c r="M155" i="43" s="1"/>
  <c r="N155" i="43" s="1"/>
  <c r="H205" i="43"/>
  <c r="I205" i="43" s="1"/>
  <c r="J205" i="43" s="1"/>
  <c r="H96" i="45"/>
  <c r="I96" i="45" s="1"/>
  <c r="J96" i="45" s="1"/>
  <c r="H28" i="42"/>
  <c r="I28" i="42" s="1"/>
  <c r="J28" i="42" s="1"/>
  <c r="L205" i="43"/>
  <c r="M205" i="43" s="1"/>
  <c r="N205" i="43" s="1"/>
  <c r="H34" i="45"/>
  <c r="I34" i="45" s="1"/>
  <c r="J34" i="45" s="1"/>
  <c r="H37" i="45"/>
  <c r="I37" i="45" s="1"/>
  <c r="J37" i="45" s="1"/>
  <c r="H90" i="45"/>
  <c r="I90" i="45" s="1"/>
  <c r="J90" i="45" s="1"/>
  <c r="H105" i="45"/>
  <c r="I105" i="45" s="1"/>
  <c r="J105" i="45" s="1"/>
  <c r="L28" i="42"/>
  <c r="M28" i="42" s="1"/>
  <c r="N28" i="42" s="1"/>
  <c r="H31" i="45"/>
  <c r="I31" i="45" s="1"/>
  <c r="J31" i="45" s="1"/>
  <c r="L37" i="45"/>
  <c r="M37" i="45" s="1"/>
  <c r="N37" i="45" s="1"/>
  <c r="H102" i="45"/>
  <c r="I102" i="45" s="1"/>
  <c r="J102" i="45" s="1"/>
  <c r="H34" i="42"/>
  <c r="I34" i="42" s="1"/>
  <c r="J34" i="42" s="1"/>
  <c r="L46" i="42"/>
  <c r="M46" i="42" s="1"/>
  <c r="N46" i="42" s="1"/>
  <c r="H31" i="44"/>
  <c r="I31" i="44" s="1"/>
  <c r="J31" i="44" s="1"/>
  <c r="H28" i="45"/>
  <c r="I28" i="45" s="1"/>
  <c r="J28" i="45" s="1"/>
  <c r="H40" i="45"/>
  <c r="I40" i="45" s="1"/>
  <c r="J40" i="45" s="1"/>
  <c r="H87" i="45"/>
  <c r="I87" i="45" s="1"/>
  <c r="J87" i="45" s="1"/>
  <c r="H99" i="45"/>
  <c r="I99" i="45" s="1"/>
  <c r="J99" i="45" s="1"/>
  <c r="H146" i="45"/>
  <c r="I146" i="45" s="1"/>
  <c r="J146" i="45" s="1"/>
  <c r="L28" i="45"/>
  <c r="M28" i="45" s="1"/>
  <c r="N28" i="45" s="1"/>
  <c r="L40" i="45"/>
  <c r="M40" i="45" s="1"/>
  <c r="N40" i="45" s="1"/>
  <c r="L87" i="45"/>
  <c r="M87" i="45" s="1"/>
  <c r="N87" i="45" s="1"/>
  <c r="L99" i="45"/>
  <c r="M99" i="45" s="1"/>
  <c r="N99" i="45" s="1"/>
  <c r="L146" i="45"/>
  <c r="M146" i="45" s="1"/>
  <c r="N146" i="45" s="1"/>
  <c r="H34" i="44"/>
  <c r="I34" i="44" s="1"/>
  <c r="J34" i="44" s="1"/>
  <c r="L31" i="44"/>
  <c r="M31" i="44" s="1"/>
  <c r="N31" i="44" s="1"/>
  <c r="L34" i="44"/>
  <c r="M34" i="44" s="1"/>
  <c r="N34" i="44" s="1"/>
  <c r="H31" i="43"/>
  <c r="I31" i="43" s="1"/>
  <c r="J31" i="43" s="1"/>
  <c r="L37" i="43"/>
  <c r="M37" i="43" s="1"/>
  <c r="N37" i="43" s="1"/>
  <c r="H43" i="43"/>
  <c r="I43" i="43" s="1"/>
  <c r="J43" i="43" s="1"/>
  <c r="H90" i="43"/>
  <c r="I90" i="43" s="1"/>
  <c r="J90" i="43" s="1"/>
  <c r="L96" i="43"/>
  <c r="M96" i="43" s="1"/>
  <c r="N96" i="43" s="1"/>
  <c r="H102" i="43"/>
  <c r="I102" i="43" s="1"/>
  <c r="J102" i="43" s="1"/>
  <c r="H149" i="43"/>
  <c r="I149" i="43" s="1"/>
  <c r="J149" i="43" s="1"/>
  <c r="H161" i="43"/>
  <c r="I161" i="43" s="1"/>
  <c r="J161" i="43" s="1"/>
  <c r="H208" i="43"/>
  <c r="I208" i="43" s="1"/>
  <c r="J208" i="43" s="1"/>
  <c r="L28" i="43"/>
  <c r="M28" i="43" s="1"/>
  <c r="N28" i="43" s="1"/>
  <c r="H34" i="43"/>
  <c r="I34" i="43" s="1"/>
  <c r="J34" i="43" s="1"/>
  <c r="L40" i="43"/>
  <c r="M40" i="43" s="1"/>
  <c r="N40" i="43" s="1"/>
  <c r="H46" i="43"/>
  <c r="I46" i="43" s="1"/>
  <c r="J46" i="43" s="1"/>
  <c r="L87" i="43"/>
  <c r="M87" i="43" s="1"/>
  <c r="N87" i="43" s="1"/>
  <c r="H93" i="43"/>
  <c r="I93" i="43" s="1"/>
  <c r="J93" i="43" s="1"/>
  <c r="L99" i="43"/>
  <c r="M99" i="43" s="1"/>
  <c r="N99" i="43" s="1"/>
  <c r="H105" i="43"/>
  <c r="I105" i="43" s="1"/>
  <c r="J105" i="43" s="1"/>
  <c r="L146" i="43"/>
  <c r="M146" i="43" s="1"/>
  <c r="N146" i="43" s="1"/>
  <c r="H152" i="43"/>
  <c r="I152" i="43" s="1"/>
  <c r="J152" i="43" s="1"/>
  <c r="H164" i="43"/>
  <c r="I164" i="43" s="1"/>
  <c r="J164" i="43" s="1"/>
  <c r="L31" i="43"/>
  <c r="M31" i="43" s="1"/>
  <c r="N31" i="43" s="1"/>
  <c r="H37" i="43"/>
  <c r="I37" i="43" s="1"/>
  <c r="J37" i="43" s="1"/>
  <c r="L43" i="43"/>
  <c r="M43" i="43" s="1"/>
  <c r="N43" i="43" s="1"/>
  <c r="L90" i="43"/>
  <c r="M90" i="43" s="1"/>
  <c r="N90" i="43" s="1"/>
  <c r="H96" i="43"/>
  <c r="I96" i="43" s="1"/>
  <c r="J96" i="43" s="1"/>
  <c r="L102" i="43"/>
  <c r="M102" i="43" s="1"/>
  <c r="N102" i="43" s="1"/>
  <c r="L149" i="43"/>
  <c r="M149" i="43" s="1"/>
  <c r="N149" i="43" s="1"/>
  <c r="L161" i="43"/>
  <c r="M161" i="43" s="1"/>
  <c r="N161" i="43" s="1"/>
  <c r="L208" i="43"/>
  <c r="M208" i="43" s="1"/>
  <c r="N208" i="43" s="1"/>
  <c r="H40" i="42"/>
  <c r="I40" i="42" s="1"/>
  <c r="J40" i="42" s="1"/>
  <c r="L34" i="42"/>
  <c r="M34" i="42" s="1"/>
  <c r="N34" i="42" s="1"/>
  <c r="H46" i="42"/>
  <c r="I46" i="42" s="1"/>
  <c r="J46" i="42" s="1"/>
  <c r="L37" i="42"/>
  <c r="M37" i="42" s="1"/>
  <c r="N37" i="42" s="1"/>
  <c r="L40" i="42"/>
  <c r="M40" i="42" s="1"/>
  <c r="N40" i="42" s="1"/>
  <c r="AK34" i="46" l="1"/>
  <c r="W21" i="46" s="1"/>
  <c r="B12" i="19" s="1"/>
  <c r="D12" i="19" l="1"/>
  <c r="F12" i="19"/>
  <c r="BB2" i="6" l="1"/>
  <c r="BB1" i="6"/>
  <c r="BB1" i="5"/>
  <c r="BB2" i="5"/>
  <c r="AC8" i="1"/>
  <c r="BA3" i="6" s="1"/>
  <c r="BA3" i="5" l="1"/>
  <c r="A6" i="34"/>
  <c r="A6" i="32"/>
  <c r="AA32" i="37"/>
  <c r="Z32" i="37"/>
  <c r="Y32" i="37"/>
  <c r="X32" i="37"/>
  <c r="T5" i="37"/>
  <c r="AA4" i="37"/>
  <c r="Z4" i="37"/>
  <c r="Y4" i="37"/>
  <c r="X4" i="37"/>
  <c r="Y78" i="35" l="1"/>
  <c r="Y40" i="35"/>
  <c r="H40" i="35"/>
  <c r="V51" i="35"/>
  <c r="A51" i="35"/>
  <c r="L50" i="35"/>
  <c r="I50" i="35"/>
  <c r="C50" i="35"/>
  <c r="Z48" i="35"/>
  <c r="P48" i="35"/>
  <c r="A48" i="35"/>
  <c r="AG47" i="35"/>
  <c r="AB47" i="35"/>
  <c r="V47" i="35"/>
  <c r="N47" i="35"/>
  <c r="I47" i="35"/>
  <c r="C47" i="35"/>
  <c r="AD45" i="35"/>
  <c r="M45" i="35"/>
  <c r="AD44" i="35"/>
  <c r="N44" i="35"/>
  <c r="D44" i="35"/>
  <c r="A44" i="35"/>
  <c r="A82" i="33"/>
  <c r="A44" i="33"/>
  <c r="A6" i="33"/>
  <c r="A6" i="35"/>
  <c r="M7" i="35"/>
  <c r="M83" i="33"/>
  <c r="M45" i="33"/>
  <c r="M7" i="33"/>
  <c r="M7" i="34"/>
  <c r="M7" i="32"/>
  <c r="V13" i="35"/>
  <c r="A13" i="35"/>
  <c r="L12" i="35"/>
  <c r="I12" i="35"/>
  <c r="C12" i="35"/>
  <c r="AG9" i="35"/>
  <c r="Z10" i="35"/>
  <c r="AB9" i="35"/>
  <c r="V9" i="35"/>
  <c r="P10" i="35"/>
  <c r="N9" i="35"/>
  <c r="I9" i="35"/>
  <c r="A10" i="35"/>
  <c r="C9" i="35"/>
  <c r="AD7" i="35"/>
  <c r="AD6" i="35"/>
  <c r="N6" i="35"/>
  <c r="D6" i="35"/>
  <c r="Y116" i="33"/>
  <c r="Y78" i="33"/>
  <c r="V89" i="33"/>
  <c r="A89" i="33"/>
  <c r="L88" i="33"/>
  <c r="I88" i="33"/>
  <c r="C88" i="33"/>
  <c r="Z86" i="33"/>
  <c r="P86" i="33"/>
  <c r="A86" i="33"/>
  <c r="AG85" i="33"/>
  <c r="AB85" i="33"/>
  <c r="N85" i="33"/>
  <c r="I85" i="33"/>
  <c r="C85" i="33"/>
  <c r="AD83" i="33"/>
  <c r="AD82" i="33"/>
  <c r="N82" i="33"/>
  <c r="D82" i="33"/>
  <c r="V51" i="33"/>
  <c r="A51" i="33"/>
  <c r="L50" i="33"/>
  <c r="I50" i="33"/>
  <c r="C50" i="33"/>
  <c r="Z48" i="33"/>
  <c r="P48" i="33"/>
  <c r="A48" i="33"/>
  <c r="AG47" i="33"/>
  <c r="AB47" i="33"/>
  <c r="N47" i="33"/>
  <c r="I47" i="33"/>
  <c r="C47" i="33"/>
  <c r="AD45" i="33"/>
  <c r="AD44" i="33"/>
  <c r="N44" i="33"/>
  <c r="D44" i="33"/>
  <c r="Y40" i="33"/>
  <c r="J70" i="35"/>
  <c r="J68" i="35"/>
  <c r="J32" i="35"/>
  <c r="J30" i="35"/>
  <c r="J108" i="33"/>
  <c r="J106" i="33"/>
  <c r="J70" i="33"/>
  <c r="J68" i="33"/>
  <c r="J32" i="33"/>
  <c r="J30" i="33"/>
  <c r="J30" i="32"/>
  <c r="J32" i="32"/>
  <c r="J27" i="34"/>
  <c r="J29" i="34"/>
  <c r="L12" i="33"/>
  <c r="A13" i="33"/>
  <c r="C12" i="33"/>
  <c r="V13" i="33"/>
  <c r="I12" i="33"/>
  <c r="B55" i="2"/>
  <c r="AG9" i="33"/>
  <c r="Z10" i="33"/>
  <c r="AB9" i="33"/>
  <c r="V9" i="33"/>
  <c r="AA32" i="48" l="1"/>
  <c r="R44" i="48" s="1"/>
  <c r="R11" i="48"/>
  <c r="R16" i="48"/>
  <c r="R12" i="48"/>
  <c r="R18" i="48"/>
  <c r="R9" i="48"/>
  <c r="R22" i="48"/>
  <c r="R10" i="48"/>
  <c r="R24" i="48"/>
  <c r="R26" i="48"/>
  <c r="R13" i="48"/>
  <c r="R27" i="48"/>
  <c r="R28" i="48"/>
  <c r="R15" i="48"/>
  <c r="R20" i="48"/>
  <c r="R21" i="48"/>
  <c r="R23" i="48"/>
  <c r="R19" i="48"/>
  <c r="R14" i="48"/>
  <c r="R25" i="48"/>
  <c r="R17" i="48"/>
  <c r="AC32" i="37"/>
  <c r="AB32" i="48"/>
  <c r="AC4" i="37"/>
  <c r="AB4" i="48"/>
  <c r="AB32" i="37"/>
  <c r="R12" i="34"/>
  <c r="G13" i="34"/>
  <c r="I12" i="34"/>
  <c r="A12" i="34"/>
  <c r="R12" i="32"/>
  <c r="I12" i="32"/>
  <c r="G13" i="32"/>
  <c r="P10" i="33"/>
  <c r="N9" i="33"/>
  <c r="I9" i="33"/>
  <c r="A10" i="33"/>
  <c r="AB4" i="37" s="1"/>
  <c r="C9" i="33"/>
  <c r="AD7" i="33"/>
  <c r="AD6" i="33"/>
  <c r="N6" i="33"/>
  <c r="D6" i="33"/>
  <c r="Y37" i="34"/>
  <c r="Y10" i="34"/>
  <c r="W9" i="34"/>
  <c r="M9" i="34"/>
  <c r="A10" i="34"/>
  <c r="C9" i="34"/>
  <c r="AD7" i="34"/>
  <c r="AD6" i="34"/>
  <c r="N6" i="34"/>
  <c r="D6" i="34"/>
  <c r="Y40" i="32"/>
  <c r="A12" i="32"/>
  <c r="Y10" i="32"/>
  <c r="W9" i="32"/>
  <c r="M9" i="32"/>
  <c r="A10" i="32"/>
  <c r="C9" i="32"/>
  <c r="AD7" i="32"/>
  <c r="AD6" i="32"/>
  <c r="N6" i="32"/>
  <c r="D6" i="32"/>
  <c r="R33" i="48" l="1"/>
  <c r="AA4" i="48"/>
  <c r="R41" i="48"/>
  <c r="R40" i="48"/>
  <c r="R48" i="48"/>
  <c r="R39" i="48"/>
  <c r="R35" i="48"/>
  <c r="R46" i="48"/>
  <c r="R37" i="48"/>
  <c r="R34" i="48"/>
  <c r="R38" i="48"/>
  <c r="R36" i="48"/>
  <c r="R47" i="48"/>
  <c r="R43" i="48"/>
  <c r="R45" i="48"/>
  <c r="R42" i="48"/>
  <c r="S36" i="48"/>
  <c r="S35" i="48"/>
  <c r="S34" i="48"/>
  <c r="S42" i="48"/>
  <c r="S45" i="48"/>
  <c r="S37" i="48"/>
  <c r="S44" i="48"/>
  <c r="S43" i="48"/>
  <c r="S46" i="48"/>
  <c r="S38" i="48"/>
  <c r="S40" i="48"/>
  <c r="S41" i="48"/>
  <c r="S47" i="48"/>
  <c r="S39" i="48"/>
  <c r="S48" i="48"/>
  <c r="S33" i="48"/>
  <c r="S24" i="48"/>
  <c r="S11" i="48"/>
  <c r="S16" i="48"/>
  <c r="S8" i="48"/>
  <c r="S22" i="48"/>
  <c r="S12" i="48"/>
  <c r="S9" i="48"/>
  <c r="S18" i="48"/>
  <c r="S10" i="48"/>
  <c r="S7" i="48"/>
  <c r="S14" i="48"/>
  <c r="S17" i="48"/>
  <c r="S26" i="48"/>
  <c r="S28" i="48"/>
  <c r="S25" i="48"/>
  <c r="S15" i="48"/>
  <c r="S27" i="48"/>
  <c r="S6" i="48"/>
  <c r="S21" i="48"/>
  <c r="S13" i="48"/>
  <c r="S23" i="48"/>
  <c r="S19" i="48"/>
  <c r="S20" i="48"/>
  <c r="S5" i="48"/>
  <c r="AN58" i="35"/>
  <c r="AH58" i="35" s="1"/>
  <c r="AN59" i="35"/>
  <c r="AH59" i="35" s="1"/>
  <c r="AN60" i="35"/>
  <c r="AH60" i="35" s="1"/>
  <c r="AN61" i="35"/>
  <c r="AH61" i="35" s="1"/>
  <c r="AN62" i="35"/>
  <c r="AH62" i="35" s="1"/>
  <c r="AN63" i="35"/>
  <c r="AH63" i="35" s="1"/>
  <c r="AN64" i="35"/>
  <c r="AH64" i="35" s="1"/>
  <c r="AN57" i="35"/>
  <c r="AH57" i="35" s="1"/>
  <c r="AN19" i="35"/>
  <c r="AH19" i="35" s="1"/>
  <c r="AN20" i="35"/>
  <c r="AH20" i="35" s="1"/>
  <c r="AN21" i="35"/>
  <c r="AH21" i="35" s="1"/>
  <c r="AN22" i="35"/>
  <c r="AH22" i="35" s="1"/>
  <c r="AN23" i="35"/>
  <c r="AH23" i="35" s="1"/>
  <c r="AN24" i="35"/>
  <c r="AH24" i="35" s="1"/>
  <c r="AN25" i="35"/>
  <c r="AH25" i="35" s="1"/>
  <c r="AN26" i="35"/>
  <c r="AH26" i="35" s="1"/>
  <c r="AO74" i="35"/>
  <c r="AO36" i="35"/>
  <c r="AO112" i="33"/>
  <c r="AO74" i="33"/>
  <c r="AO36" i="33"/>
  <c r="AO33" i="34"/>
  <c r="AN96" i="33"/>
  <c r="AH96" i="33" s="1"/>
  <c r="AN97" i="33"/>
  <c r="AH97" i="33" s="1"/>
  <c r="AN98" i="33"/>
  <c r="AH98" i="33" s="1"/>
  <c r="AN99" i="33"/>
  <c r="AH99" i="33" s="1"/>
  <c r="AN100" i="33"/>
  <c r="AN101" i="33"/>
  <c r="AH101" i="33" s="1"/>
  <c r="AN102" i="33"/>
  <c r="AH102" i="33" s="1"/>
  <c r="AN95" i="33"/>
  <c r="AH95" i="33" s="1"/>
  <c r="AN58" i="33"/>
  <c r="AH58" i="33" s="1"/>
  <c r="AN59" i="33"/>
  <c r="AH59" i="33" s="1"/>
  <c r="AN60" i="33"/>
  <c r="AH60" i="33" s="1"/>
  <c r="AN61" i="33"/>
  <c r="AH61" i="33" s="1"/>
  <c r="AN62" i="33"/>
  <c r="AH62" i="33" s="1"/>
  <c r="AN63" i="33"/>
  <c r="AH63" i="33" s="1"/>
  <c r="AN64" i="33"/>
  <c r="AH64" i="33" s="1"/>
  <c r="AN57" i="33"/>
  <c r="AH57" i="33" s="1"/>
  <c r="AH100" i="33"/>
  <c r="AN19" i="33"/>
  <c r="AH19" i="33" s="1"/>
  <c r="AN20" i="33"/>
  <c r="AH20" i="33" s="1"/>
  <c r="AN21" i="33"/>
  <c r="AH21" i="33" s="1"/>
  <c r="AN22" i="33"/>
  <c r="AH22" i="33" s="1"/>
  <c r="AN23" i="33"/>
  <c r="AH23" i="33" s="1"/>
  <c r="AN24" i="33"/>
  <c r="AH24" i="33" s="1"/>
  <c r="AN25" i="33"/>
  <c r="AH25" i="33" s="1"/>
  <c r="AN26" i="33"/>
  <c r="AH26" i="33" s="1"/>
  <c r="AN21" i="34"/>
  <c r="AH21" i="34" s="1"/>
  <c r="AN22" i="34"/>
  <c r="AH22" i="34" s="1"/>
  <c r="AI22" i="34" s="1"/>
  <c r="AN23" i="34"/>
  <c r="AH23" i="34" s="1"/>
  <c r="AI23" i="34" s="1"/>
  <c r="AN24" i="34"/>
  <c r="AH24" i="34" s="1"/>
  <c r="AI24" i="34" s="1"/>
  <c r="R6" i="48" l="1"/>
  <c r="R8" i="48"/>
  <c r="R7" i="48"/>
  <c r="R5" i="48"/>
  <c r="AN22" i="32"/>
  <c r="AH22" i="32" s="1"/>
  <c r="AN23" i="32"/>
  <c r="AH23" i="32" s="1"/>
  <c r="AN24" i="32"/>
  <c r="AH24" i="32" s="1"/>
  <c r="AN25" i="32"/>
  <c r="AH25" i="32" s="1"/>
  <c r="AN26" i="32"/>
  <c r="AH26" i="32" s="1"/>
  <c r="AN27" i="32"/>
  <c r="AH27" i="32" s="1"/>
  <c r="AN21" i="32"/>
  <c r="AH21" i="32" s="1"/>
  <c r="AO36" i="32" l="1"/>
  <c r="A36" i="32" s="1"/>
  <c r="D21" i="32"/>
  <c r="Y19" i="35" l="1"/>
  <c r="AI25" i="32"/>
  <c r="AI24" i="32"/>
  <c r="AI23" i="32"/>
  <c r="AI22" i="32"/>
  <c r="AI21" i="32"/>
  <c r="AI27" i="32"/>
  <c r="AI26" i="32"/>
  <c r="Y19" i="33"/>
  <c r="AI21" i="34"/>
  <c r="AF21" i="34"/>
  <c r="AD21" i="34"/>
  <c r="AB21" i="34"/>
  <c r="X21" i="34"/>
  <c r="V21" i="34"/>
  <c r="P21" i="34"/>
  <c r="L21" i="34"/>
  <c r="H21" i="34"/>
  <c r="D21" i="34"/>
  <c r="Y10" i="38"/>
  <c r="BA25" i="5" l="1"/>
  <c r="BA26" i="5"/>
  <c r="BA27" i="5"/>
  <c r="BA28" i="5"/>
  <c r="BA29" i="5"/>
  <c r="BA30" i="5"/>
  <c r="BA31" i="5"/>
  <c r="BA32" i="5"/>
  <c r="BA33" i="5"/>
  <c r="BA11" i="5"/>
  <c r="AO25" i="6"/>
  <c r="N25" i="47" s="1"/>
  <c r="T25" i="6"/>
  <c r="AO24" i="6"/>
  <c r="N24" i="47" s="1"/>
  <c r="T24" i="6"/>
  <c r="AO23" i="6"/>
  <c r="N23" i="47" s="1"/>
  <c r="T23" i="6"/>
  <c r="AO22" i="6"/>
  <c r="N22" i="47" s="1"/>
  <c r="T22" i="6"/>
  <c r="AO21" i="6"/>
  <c r="N21" i="47" s="1"/>
  <c r="AO20" i="6"/>
  <c r="N20" i="47" s="1"/>
  <c r="AO33" i="5"/>
  <c r="N33" i="46" s="1"/>
  <c r="T33" i="5"/>
  <c r="AO32" i="5"/>
  <c r="N32" i="46" s="1"/>
  <c r="T32" i="5"/>
  <c r="AO31" i="5"/>
  <c r="N31" i="46" s="1"/>
  <c r="T31" i="5"/>
  <c r="AO30" i="5"/>
  <c r="N30" i="46" s="1"/>
  <c r="T30" i="5"/>
  <c r="AO29" i="5"/>
  <c r="N29" i="46" s="1"/>
  <c r="T29" i="5"/>
  <c r="AO28" i="5"/>
  <c r="N28" i="46" s="1"/>
  <c r="T28" i="5"/>
  <c r="AO27" i="5"/>
  <c r="N27" i="46" s="1"/>
  <c r="T27" i="5"/>
  <c r="AO26" i="5"/>
  <c r="N26" i="46" s="1"/>
  <c r="T26" i="5"/>
  <c r="AO25" i="5"/>
  <c r="N25" i="46" s="1"/>
  <c r="T25" i="5"/>
  <c r="AO24" i="5"/>
  <c r="N24" i="46" s="1"/>
  <c r="AO23" i="5"/>
  <c r="N23" i="46" s="1"/>
  <c r="AO22" i="5"/>
  <c r="N22" i="46" s="1"/>
  <c r="AO21" i="5"/>
  <c r="N21" i="46" s="1"/>
  <c r="AO20" i="5"/>
  <c r="N20" i="46" s="1"/>
  <c r="AF27" i="32" l="1"/>
  <c r="AF26" i="32"/>
  <c r="AF25" i="32"/>
  <c r="AF24" i="32"/>
  <c r="AF23" i="32"/>
  <c r="AF22" i="32"/>
  <c r="AF21" i="32"/>
  <c r="I17" i="32"/>
  <c r="C102" i="33"/>
  <c r="C101" i="33"/>
  <c r="C100" i="33"/>
  <c r="C99" i="33"/>
  <c r="C98" i="33"/>
  <c r="C97" i="33"/>
  <c r="C96" i="33"/>
  <c r="C95" i="33"/>
  <c r="C64" i="33"/>
  <c r="C63" i="33"/>
  <c r="C62" i="33"/>
  <c r="C61" i="33"/>
  <c r="C60" i="33"/>
  <c r="C59" i="33"/>
  <c r="C58" i="33"/>
  <c r="C57" i="33"/>
  <c r="C26" i="33"/>
  <c r="C25" i="33"/>
  <c r="C24" i="33"/>
  <c r="C23" i="33"/>
  <c r="C22" i="33"/>
  <c r="C21" i="33"/>
  <c r="C20" i="33"/>
  <c r="C19" i="33"/>
  <c r="AF24" i="34"/>
  <c r="AF23" i="34"/>
  <c r="AF22" i="34"/>
  <c r="I17" i="34"/>
  <c r="C64" i="35"/>
  <c r="C63" i="35"/>
  <c r="C62" i="35"/>
  <c r="C61" i="35"/>
  <c r="C60" i="35"/>
  <c r="C59" i="35"/>
  <c r="C58" i="35"/>
  <c r="C57" i="35"/>
  <c r="C26" i="35"/>
  <c r="C25" i="35"/>
  <c r="C24" i="35"/>
  <c r="C23" i="35"/>
  <c r="C22" i="35"/>
  <c r="C21" i="35"/>
  <c r="C20" i="35"/>
  <c r="C19" i="35"/>
  <c r="D48" i="37"/>
  <c r="D47" i="37"/>
  <c r="D46" i="37"/>
  <c r="D45" i="37"/>
  <c r="D44" i="37"/>
  <c r="D43" i="37"/>
  <c r="D42" i="37"/>
  <c r="D41" i="37"/>
  <c r="D40" i="37"/>
  <c r="D39" i="37"/>
  <c r="D38" i="37"/>
  <c r="D37" i="37"/>
  <c r="D36" i="37"/>
  <c r="D35" i="37"/>
  <c r="D34" i="37"/>
  <c r="D33" i="37"/>
  <c r="D28" i="37"/>
  <c r="D27" i="37"/>
  <c r="D26" i="37"/>
  <c r="D25" i="37"/>
  <c r="D24" i="37"/>
  <c r="D23" i="37"/>
  <c r="D22" i="37"/>
  <c r="D21" i="37"/>
  <c r="D20" i="37"/>
  <c r="D19" i="37"/>
  <c r="D18" i="37"/>
  <c r="D17" i="37"/>
  <c r="D16" i="37"/>
  <c r="D15" i="37"/>
  <c r="D14" i="37"/>
  <c r="D13" i="37"/>
  <c r="D12" i="37"/>
  <c r="D11" i="37"/>
  <c r="D10" i="37"/>
  <c r="D9" i="37"/>
  <c r="D8" i="37"/>
  <c r="D7" i="37"/>
  <c r="D6" i="37"/>
  <c r="D5" i="37"/>
  <c r="A3" i="32"/>
  <c r="A3" i="34"/>
  <c r="A3" i="33"/>
  <c r="A79" i="33" s="1"/>
  <c r="A3" i="35"/>
  <c r="A41" i="35" s="1"/>
  <c r="E23" i="36"/>
  <c r="E24" i="36"/>
  <c r="E25" i="36"/>
  <c r="E26" i="36"/>
  <c r="E22" i="36"/>
  <c r="E21" i="36"/>
  <c r="B26" i="36"/>
  <c r="B25" i="36"/>
  <c r="B24" i="36"/>
  <c r="B23" i="36"/>
  <c r="B22" i="36"/>
  <c r="C22" i="36" s="1"/>
  <c r="AJ29" i="39"/>
  <c r="AJ28" i="39"/>
  <c r="AJ27" i="39"/>
  <c r="AJ26" i="39"/>
  <c r="AJ25" i="39"/>
  <c r="AH25" i="39"/>
  <c r="AG25" i="39"/>
  <c r="AF25" i="39"/>
  <c r="K25" i="39"/>
  <c r="G25" i="39"/>
  <c r="C25" i="39"/>
  <c r="AJ24" i="39"/>
  <c r="AH24" i="39"/>
  <c r="AG24" i="39"/>
  <c r="AF24" i="39"/>
  <c r="K24" i="39"/>
  <c r="G24" i="39"/>
  <c r="C24" i="39"/>
  <c r="AJ23" i="39"/>
  <c r="AG23" i="39"/>
  <c r="AF23" i="39"/>
  <c r="K23" i="39"/>
  <c r="G23" i="39"/>
  <c r="AH23" i="39" s="1"/>
  <c r="C23" i="39"/>
  <c r="AJ22" i="39"/>
  <c r="AF22" i="39"/>
  <c r="K22" i="39"/>
  <c r="G22" i="39"/>
  <c r="AH22" i="39" s="1"/>
  <c r="C22" i="39"/>
  <c r="AG22" i="39" s="1"/>
  <c r="AJ21" i="39"/>
  <c r="AF21" i="39"/>
  <c r="W21" i="39"/>
  <c r="K21" i="39"/>
  <c r="G21" i="39"/>
  <c r="AH21" i="39" s="1"/>
  <c r="C21" i="39"/>
  <c r="AG21" i="39" s="1"/>
  <c r="AJ20" i="39"/>
  <c r="AG20" i="39"/>
  <c r="AF20" i="39"/>
  <c r="W20" i="39"/>
  <c r="N20" i="39"/>
  <c r="K20" i="39"/>
  <c r="G20" i="39"/>
  <c r="AH20" i="39" s="1"/>
  <c r="C20" i="39"/>
  <c r="AJ19" i="39"/>
  <c r="AG19" i="39"/>
  <c r="AF19" i="39"/>
  <c r="K19" i="39"/>
  <c r="G19" i="39"/>
  <c r="AH19" i="39" s="1"/>
  <c r="C19" i="39"/>
  <c r="AJ18" i="39"/>
  <c r="AG18" i="39"/>
  <c r="AF18" i="39"/>
  <c r="K18" i="39"/>
  <c r="G18" i="39"/>
  <c r="AH18" i="39" s="1"/>
  <c r="C18" i="39"/>
  <c r="AJ17" i="39"/>
  <c r="AG17" i="39"/>
  <c r="AF17" i="39"/>
  <c r="K17" i="39"/>
  <c r="G17" i="39"/>
  <c r="AH17" i="39" s="1"/>
  <c r="C17" i="39"/>
  <c r="AJ16" i="39"/>
  <c r="AG16" i="39"/>
  <c r="AF16" i="39"/>
  <c r="K16" i="39"/>
  <c r="G16" i="39"/>
  <c r="AH16" i="39" s="1"/>
  <c r="C16" i="39"/>
  <c r="AJ15" i="39"/>
  <c r="AG15" i="39"/>
  <c r="AF15" i="39"/>
  <c r="K15" i="39"/>
  <c r="G15" i="39"/>
  <c r="AH15" i="39" s="1"/>
  <c r="C15" i="39"/>
  <c r="AJ14" i="39"/>
  <c r="AG14" i="39"/>
  <c r="AF14" i="39"/>
  <c r="K14" i="39"/>
  <c r="G14" i="39"/>
  <c r="AH14" i="39" s="1"/>
  <c r="C14" i="39"/>
  <c r="AJ13" i="39"/>
  <c r="AF13" i="39"/>
  <c r="Y13" i="39"/>
  <c r="K13" i="39"/>
  <c r="G13" i="39"/>
  <c r="AH13" i="39" s="1"/>
  <c r="C13" i="39"/>
  <c r="W13" i="39" s="1"/>
  <c r="AJ12" i="39"/>
  <c r="AF12" i="39"/>
  <c r="Y12" i="39"/>
  <c r="W12" i="39"/>
  <c r="K12" i="39"/>
  <c r="G12" i="39"/>
  <c r="X12" i="39" s="1"/>
  <c r="C12" i="39"/>
  <c r="AG12" i="39" s="1"/>
  <c r="AJ11" i="39"/>
  <c r="AF11" i="39"/>
  <c r="Y11" i="39"/>
  <c r="X11" i="39"/>
  <c r="W11" i="39"/>
  <c r="K11" i="39"/>
  <c r="G11" i="39"/>
  <c r="AH11" i="39" s="1"/>
  <c r="C11" i="39"/>
  <c r="AG11" i="39" s="1"/>
  <c r="AJ10" i="39"/>
  <c r="AH10" i="39"/>
  <c r="AF10" i="39"/>
  <c r="Y10" i="39"/>
  <c r="X10" i="39"/>
  <c r="K10" i="39"/>
  <c r="G10" i="39"/>
  <c r="C10" i="39"/>
  <c r="AG10" i="39" s="1"/>
  <c r="AJ40" i="38"/>
  <c r="AJ39" i="38"/>
  <c r="AJ38" i="38"/>
  <c r="AJ37" i="38"/>
  <c r="AJ36" i="38"/>
  <c r="AJ35" i="38"/>
  <c r="AJ34" i="38"/>
  <c r="AJ33" i="38"/>
  <c r="AH33" i="38"/>
  <c r="AG33" i="38"/>
  <c r="AF33" i="38"/>
  <c r="K33" i="38"/>
  <c r="G33" i="38"/>
  <c r="C33" i="38"/>
  <c r="AJ32" i="38"/>
  <c r="AH32" i="38"/>
  <c r="AG32" i="38"/>
  <c r="AF32" i="38"/>
  <c r="K32" i="38"/>
  <c r="G32" i="38"/>
  <c r="C32" i="38"/>
  <c r="AJ31" i="38"/>
  <c r="AG31" i="38"/>
  <c r="AF31" i="38"/>
  <c r="K31" i="38"/>
  <c r="G31" i="38"/>
  <c r="AH31" i="38" s="1"/>
  <c r="C31" i="38"/>
  <c r="AJ30" i="38"/>
  <c r="AF30" i="38"/>
  <c r="K30" i="38"/>
  <c r="G30" i="38"/>
  <c r="AH30" i="38" s="1"/>
  <c r="C30" i="38"/>
  <c r="AG30" i="38" s="1"/>
  <c r="AJ29" i="38"/>
  <c r="AF29" i="38"/>
  <c r="K29" i="38"/>
  <c r="G29" i="38"/>
  <c r="AH29" i="38" s="1"/>
  <c r="C29" i="38"/>
  <c r="AG29" i="38" s="1"/>
  <c r="AJ28" i="38"/>
  <c r="AF28" i="38"/>
  <c r="K28" i="38"/>
  <c r="G28" i="38"/>
  <c r="AH28" i="38" s="1"/>
  <c r="C28" i="38"/>
  <c r="AG28" i="38" s="1"/>
  <c r="AJ27" i="38"/>
  <c r="AH27" i="38"/>
  <c r="AF27" i="38"/>
  <c r="K27" i="38"/>
  <c r="G27" i="38"/>
  <c r="C27" i="38"/>
  <c r="AG27" i="38" s="1"/>
  <c r="AJ26" i="38"/>
  <c r="AH26" i="38"/>
  <c r="AG26" i="38"/>
  <c r="AF26" i="38"/>
  <c r="K26" i="38"/>
  <c r="G26" i="38"/>
  <c r="C26" i="38"/>
  <c r="AJ25" i="38"/>
  <c r="AH25" i="38"/>
  <c r="AG25" i="38"/>
  <c r="AF25" i="38"/>
  <c r="K25" i="38"/>
  <c r="G25" i="38"/>
  <c r="C25" i="38"/>
  <c r="AJ24" i="38"/>
  <c r="AG24" i="38"/>
  <c r="AF24" i="38"/>
  <c r="K24" i="38"/>
  <c r="G24" i="38"/>
  <c r="AH24" i="38" s="1"/>
  <c r="C24" i="38"/>
  <c r="AJ23" i="38"/>
  <c r="AH23" i="38"/>
  <c r="AF23" i="38"/>
  <c r="N23" i="38"/>
  <c r="K23" i="38"/>
  <c r="G23" i="38"/>
  <c r="C23" i="38"/>
  <c r="AG23" i="38" s="1"/>
  <c r="AJ22" i="38"/>
  <c r="AH22" i="38"/>
  <c r="AF22" i="38"/>
  <c r="N22" i="38"/>
  <c r="K22" i="38"/>
  <c r="G22" i="38"/>
  <c r="C22" i="38"/>
  <c r="AG22" i="38" s="1"/>
  <c r="AJ21" i="38"/>
  <c r="AH21" i="38"/>
  <c r="AF21" i="38"/>
  <c r="N21" i="38"/>
  <c r="K21" i="38"/>
  <c r="G21" i="38"/>
  <c r="C21" i="38"/>
  <c r="AG21" i="38" s="1"/>
  <c r="AJ20" i="38"/>
  <c r="AH20" i="38"/>
  <c r="AF20" i="38"/>
  <c r="N20" i="38"/>
  <c r="K20" i="38"/>
  <c r="G20" i="38"/>
  <c r="C20" i="38"/>
  <c r="AG20" i="38" s="1"/>
  <c r="AJ19" i="38"/>
  <c r="AH19" i="38"/>
  <c r="AF19" i="38"/>
  <c r="K19" i="38"/>
  <c r="G19" i="38"/>
  <c r="C19" i="38"/>
  <c r="AG19" i="38" s="1"/>
  <c r="AJ18" i="38"/>
  <c r="AH18" i="38"/>
  <c r="AF18" i="38"/>
  <c r="K18" i="38"/>
  <c r="G18" i="38"/>
  <c r="C18" i="38"/>
  <c r="AG18" i="38" s="1"/>
  <c r="AJ17" i="38"/>
  <c r="AH17" i="38"/>
  <c r="AF17" i="38"/>
  <c r="K17" i="38"/>
  <c r="G17" i="38"/>
  <c r="C17" i="38"/>
  <c r="AG17" i="38" s="1"/>
  <c r="AJ16" i="38"/>
  <c r="AF16" i="38"/>
  <c r="Y16" i="38"/>
  <c r="K16" i="38"/>
  <c r="G16" i="38"/>
  <c r="AH16" i="38" s="1"/>
  <c r="C16" i="38"/>
  <c r="AG16" i="38" s="1"/>
  <c r="AJ15" i="38"/>
  <c r="AF15" i="38"/>
  <c r="Y15" i="38"/>
  <c r="W15" i="38"/>
  <c r="K15" i="38"/>
  <c r="G15" i="38"/>
  <c r="X15" i="38" s="1"/>
  <c r="C15" i="38"/>
  <c r="AG15" i="38" s="1"/>
  <c r="AJ14" i="38"/>
  <c r="AF14" i="38"/>
  <c r="Y14" i="38"/>
  <c r="X14" i="38"/>
  <c r="W14" i="38"/>
  <c r="K14" i="38"/>
  <c r="G14" i="38"/>
  <c r="AH14" i="38" s="1"/>
  <c r="C14" i="38"/>
  <c r="AG14" i="38" s="1"/>
  <c r="AJ13" i="38"/>
  <c r="AF13" i="38"/>
  <c r="Y13" i="38"/>
  <c r="K13" i="38"/>
  <c r="G13" i="38"/>
  <c r="AH13" i="38" s="1"/>
  <c r="C13" i="38"/>
  <c r="W13" i="38" s="1"/>
  <c r="AJ12" i="38"/>
  <c r="AF12" i="38"/>
  <c r="Y12" i="38"/>
  <c r="X12" i="38"/>
  <c r="W12" i="38"/>
  <c r="K12" i="38"/>
  <c r="G12" i="38"/>
  <c r="AH12" i="38" s="1"/>
  <c r="C12" i="38"/>
  <c r="AG12" i="38" s="1"/>
  <c r="AJ11" i="38"/>
  <c r="AH11" i="38"/>
  <c r="AF11" i="38"/>
  <c r="Y11" i="38"/>
  <c r="T10" i="38" s="1"/>
  <c r="X11" i="38"/>
  <c r="K11" i="38"/>
  <c r="G11" i="38"/>
  <c r="C11" i="38"/>
  <c r="W11" i="38" s="1"/>
  <c r="AJ10" i="38"/>
  <c r="AF10" i="38"/>
  <c r="K10" i="38"/>
  <c r="G10" i="38"/>
  <c r="X10" i="38" s="1"/>
  <c r="C10" i="38"/>
  <c r="W10" i="38" s="1"/>
  <c r="B10" i="36"/>
  <c r="B11" i="36"/>
  <c r="B12" i="36"/>
  <c r="B13" i="36"/>
  <c r="B9" i="36"/>
  <c r="X13" i="39" l="1"/>
  <c r="AH12" i="39"/>
  <c r="AG13" i="39"/>
  <c r="T12" i="39"/>
  <c r="AG11" i="38"/>
  <c r="X13" i="38"/>
  <c r="W16" i="38"/>
  <c r="X16" i="38"/>
  <c r="AH15" i="38"/>
  <c r="AG13" i="38"/>
  <c r="AK10" i="39"/>
  <c r="W10" i="39"/>
  <c r="AG10" i="38"/>
  <c r="A41" i="33"/>
  <c r="AH10" i="38"/>
  <c r="T14" i="38"/>
  <c r="E28" i="36"/>
  <c r="T11" i="39"/>
  <c r="AK22" i="39"/>
  <c r="AK14" i="39"/>
  <c r="T10" i="39"/>
  <c r="AK11" i="39"/>
  <c r="AK32" i="38"/>
  <c r="T12" i="38"/>
  <c r="AK17" i="38"/>
  <c r="AK10" i="38"/>
  <c r="T13" i="38"/>
  <c r="AK15" i="39"/>
  <c r="AK20" i="39"/>
  <c r="AK23" i="39"/>
  <c r="AK12" i="39"/>
  <c r="AK13" i="39"/>
  <c r="AK16" i="39"/>
  <c r="AK18" i="39"/>
  <c r="AK24" i="39"/>
  <c r="AK17" i="39"/>
  <c r="AK19" i="39"/>
  <c r="AK21" i="39"/>
  <c r="AK25" i="39"/>
  <c r="AK25" i="38"/>
  <c r="AK29" i="38"/>
  <c r="AK33" i="38"/>
  <c r="T11" i="38"/>
  <c r="AK11" i="38"/>
  <c r="AK19" i="38"/>
  <c r="AK22" i="38"/>
  <c r="AK26" i="38"/>
  <c r="AK30" i="38"/>
  <c r="AK16" i="38"/>
  <c r="AK21" i="38"/>
  <c r="AK20" i="38"/>
  <c r="AK23" i="38"/>
  <c r="AK27" i="38"/>
  <c r="AK31" i="38"/>
  <c r="AK14" i="38"/>
  <c r="AK15" i="38"/>
  <c r="AK18" i="38"/>
  <c r="AK12" i="38"/>
  <c r="AK13" i="38"/>
  <c r="AK24" i="38"/>
  <c r="AK28" i="38"/>
  <c r="A4" i="19"/>
  <c r="E15" i="36"/>
  <c r="A74" i="35"/>
  <c r="A36" i="35"/>
  <c r="A33" i="34"/>
  <c r="AA23" i="34"/>
  <c r="AA22" i="34"/>
  <c r="A112" i="33"/>
  <c r="A74" i="33"/>
  <c r="A36" i="33"/>
  <c r="AL55" i="2"/>
  <c r="AK30" i="39" l="1"/>
  <c r="W18" i="39" s="1"/>
  <c r="C4" i="19" s="1"/>
  <c r="AK34" i="38"/>
  <c r="W21" i="38" s="1"/>
  <c r="B4" i="19" s="1"/>
  <c r="AA23" i="32"/>
  <c r="V23" i="32"/>
  <c r="W23" i="32" s="1"/>
  <c r="H23" i="32"/>
  <c r="I23" i="32" s="1"/>
  <c r="J23" i="32" s="1"/>
  <c r="K23" i="32" s="1"/>
  <c r="AD23" i="32"/>
  <c r="AE23" i="32" s="1"/>
  <c r="T23" i="32"/>
  <c r="U23" i="32" s="1"/>
  <c r="D23" i="32"/>
  <c r="E23" i="32" s="1"/>
  <c r="F23" i="32" s="1"/>
  <c r="G23" i="32" s="1"/>
  <c r="P23" i="32"/>
  <c r="Q23" i="32" s="1"/>
  <c r="R23" i="32" s="1"/>
  <c r="S23" i="32" s="1"/>
  <c r="AB23" i="32"/>
  <c r="AC23" i="32" s="1"/>
  <c r="L23" i="32"/>
  <c r="M23" i="32" s="1"/>
  <c r="N23" i="32" s="1"/>
  <c r="O23" i="32" s="1"/>
  <c r="X23" i="32"/>
  <c r="Y23" i="32" s="1"/>
  <c r="W21" i="33"/>
  <c r="N21" i="33"/>
  <c r="A21" i="33"/>
  <c r="AE21" i="33"/>
  <c r="S21" i="33"/>
  <c r="K21" i="33"/>
  <c r="R21" i="33"/>
  <c r="AA21" i="33"/>
  <c r="Q21" i="33"/>
  <c r="H21" i="33"/>
  <c r="Y21" i="33"/>
  <c r="E21" i="33"/>
  <c r="W25" i="33"/>
  <c r="N25" i="33"/>
  <c r="A25" i="33"/>
  <c r="AE25" i="33"/>
  <c r="S25" i="33"/>
  <c r="K25" i="33"/>
  <c r="R25" i="33"/>
  <c r="AA25" i="33"/>
  <c r="Q25" i="33"/>
  <c r="H25" i="33"/>
  <c r="Y25" i="33"/>
  <c r="E25" i="33"/>
  <c r="W57" i="33"/>
  <c r="N57" i="33"/>
  <c r="A57" i="33"/>
  <c r="AE57" i="33"/>
  <c r="S57" i="33"/>
  <c r="K57" i="33"/>
  <c r="R57" i="33"/>
  <c r="H57" i="33"/>
  <c r="Q57" i="33"/>
  <c r="AA57" i="33"/>
  <c r="Y57" i="33"/>
  <c r="E57" i="33"/>
  <c r="W61" i="33"/>
  <c r="N61" i="33"/>
  <c r="A61" i="33"/>
  <c r="AE61" i="33"/>
  <c r="S61" i="33"/>
  <c r="K61" i="33"/>
  <c r="R61" i="33"/>
  <c r="H61" i="33"/>
  <c r="Q61" i="33"/>
  <c r="AA61" i="33"/>
  <c r="E61" i="33"/>
  <c r="Y61" i="33"/>
  <c r="AA96" i="33"/>
  <c r="R96" i="33"/>
  <c r="H96" i="33"/>
  <c r="Y96" i="33"/>
  <c r="Q96" i="33"/>
  <c r="E96" i="33"/>
  <c r="N96" i="33"/>
  <c r="AE96" i="33"/>
  <c r="K96" i="33"/>
  <c r="A96" i="33"/>
  <c r="W96" i="33"/>
  <c r="S96" i="33"/>
  <c r="AA100" i="33"/>
  <c r="R100" i="33"/>
  <c r="H100" i="33"/>
  <c r="Y100" i="33"/>
  <c r="Q100" i="33"/>
  <c r="E100" i="33"/>
  <c r="N100" i="33"/>
  <c r="AE100" i="33"/>
  <c r="K100" i="33"/>
  <c r="A100" i="33"/>
  <c r="W100" i="33"/>
  <c r="S100" i="33"/>
  <c r="AA24" i="34"/>
  <c r="AB24" i="34"/>
  <c r="AC24" i="34" s="1"/>
  <c r="P24" i="34"/>
  <c r="Q24" i="34" s="1"/>
  <c r="R24" i="34" s="1"/>
  <c r="S24" i="34" s="1"/>
  <c r="X24" i="34"/>
  <c r="Y24" i="34" s="1"/>
  <c r="L24" i="34"/>
  <c r="M24" i="34" s="1"/>
  <c r="N24" i="34" s="1"/>
  <c r="O24" i="34" s="1"/>
  <c r="V24" i="34"/>
  <c r="W24" i="34" s="1"/>
  <c r="T24" i="34"/>
  <c r="U24" i="34" s="1"/>
  <c r="H24" i="34"/>
  <c r="I24" i="34" s="1"/>
  <c r="J24" i="34" s="1"/>
  <c r="K24" i="34" s="1"/>
  <c r="D24" i="34"/>
  <c r="E24" i="34" s="1"/>
  <c r="F24" i="34" s="1"/>
  <c r="G24" i="34" s="1"/>
  <c r="AD24" i="34"/>
  <c r="AE24" i="34" s="1"/>
  <c r="AA21" i="35"/>
  <c r="R21" i="35"/>
  <c r="H21" i="35"/>
  <c r="Y21" i="35"/>
  <c r="Q21" i="35"/>
  <c r="E21" i="35"/>
  <c r="N21" i="35"/>
  <c r="AE21" i="35"/>
  <c r="K21" i="35"/>
  <c r="A21" i="35"/>
  <c r="W21" i="35"/>
  <c r="S21" i="35"/>
  <c r="AA25" i="35"/>
  <c r="R25" i="35"/>
  <c r="H25" i="35"/>
  <c r="Y25" i="35"/>
  <c r="Q25" i="35"/>
  <c r="E25" i="35"/>
  <c r="N25" i="35"/>
  <c r="AE25" i="35"/>
  <c r="K25" i="35"/>
  <c r="A25" i="35"/>
  <c r="W25" i="35"/>
  <c r="S25" i="35"/>
  <c r="AA57" i="35"/>
  <c r="R57" i="35"/>
  <c r="H57" i="35"/>
  <c r="Y57" i="35"/>
  <c r="Q57" i="35"/>
  <c r="E57" i="35"/>
  <c r="N57" i="35"/>
  <c r="AE57" i="35"/>
  <c r="K57" i="35"/>
  <c r="W57" i="35"/>
  <c r="A57" i="35"/>
  <c r="S57" i="35"/>
  <c r="AA61" i="35"/>
  <c r="R61" i="35"/>
  <c r="H61" i="35"/>
  <c r="Y61" i="35"/>
  <c r="Q61" i="35"/>
  <c r="E61" i="35"/>
  <c r="N61" i="35"/>
  <c r="AE61" i="35"/>
  <c r="K61" i="35"/>
  <c r="W61" i="35"/>
  <c r="A61" i="35"/>
  <c r="S61" i="35"/>
  <c r="T6" i="37"/>
  <c r="N6" i="37"/>
  <c r="F6" i="37"/>
  <c r="Q6" i="37"/>
  <c r="M6" i="37"/>
  <c r="E6" i="37"/>
  <c r="G6" i="37"/>
  <c r="O6" i="37"/>
  <c r="H6" i="37"/>
  <c r="C6" i="37"/>
  <c r="P6" i="37"/>
  <c r="T10" i="37"/>
  <c r="N10" i="37"/>
  <c r="F10" i="37"/>
  <c r="C10" i="37"/>
  <c r="Q10" i="37"/>
  <c r="M10" i="37"/>
  <c r="E10" i="37"/>
  <c r="G10" i="37"/>
  <c r="P10" i="37"/>
  <c r="O10" i="37"/>
  <c r="H10" i="37"/>
  <c r="T14" i="37"/>
  <c r="N14" i="37"/>
  <c r="F14" i="37"/>
  <c r="Q14" i="37"/>
  <c r="M14" i="37"/>
  <c r="E14" i="37"/>
  <c r="C14" i="37"/>
  <c r="G14" i="37"/>
  <c r="O14" i="37"/>
  <c r="H14" i="37"/>
  <c r="P14" i="37"/>
  <c r="T18" i="37"/>
  <c r="N18" i="37"/>
  <c r="F18" i="37"/>
  <c r="C18" i="37"/>
  <c r="Q18" i="37"/>
  <c r="M18" i="37"/>
  <c r="E18" i="37"/>
  <c r="G18" i="37"/>
  <c r="H18" i="37"/>
  <c r="P18" i="37"/>
  <c r="O18" i="37"/>
  <c r="C20" i="37"/>
  <c r="T20" i="37"/>
  <c r="N20" i="37"/>
  <c r="F20" i="37"/>
  <c r="P20" i="37"/>
  <c r="H20" i="37"/>
  <c r="Q20" i="37"/>
  <c r="M20" i="37"/>
  <c r="E20" i="37"/>
  <c r="G20" i="37"/>
  <c r="O20" i="37"/>
  <c r="T24" i="37"/>
  <c r="N24" i="37"/>
  <c r="F24" i="37"/>
  <c r="C24" i="37"/>
  <c r="Q24" i="37"/>
  <c r="M24" i="37"/>
  <c r="E24" i="37"/>
  <c r="I24" i="37" s="1"/>
  <c r="P24" i="37"/>
  <c r="O24" i="37"/>
  <c r="H24" i="37"/>
  <c r="G24" i="37"/>
  <c r="T28" i="37"/>
  <c r="N28" i="37"/>
  <c r="F28" i="37"/>
  <c r="C28" i="37"/>
  <c r="Q28" i="37"/>
  <c r="M28" i="37"/>
  <c r="E28" i="37"/>
  <c r="J28" i="37" s="1"/>
  <c r="P28" i="37"/>
  <c r="H28" i="37"/>
  <c r="O28" i="37"/>
  <c r="G28" i="37"/>
  <c r="P33" i="37"/>
  <c r="H33" i="37"/>
  <c r="O33" i="37"/>
  <c r="G33" i="37"/>
  <c r="N33" i="37"/>
  <c r="T33" i="37"/>
  <c r="M33" i="37"/>
  <c r="F33" i="37"/>
  <c r="Q33" i="37"/>
  <c r="E33" i="37"/>
  <c r="C33" i="37"/>
  <c r="P37" i="37"/>
  <c r="H37" i="37"/>
  <c r="O37" i="37"/>
  <c r="G37" i="37"/>
  <c r="N37" i="37"/>
  <c r="F37" i="37"/>
  <c r="C37" i="37"/>
  <c r="M37" i="37"/>
  <c r="T37" i="37"/>
  <c r="Q37" i="37"/>
  <c r="E37" i="37"/>
  <c r="C40" i="37"/>
  <c r="T40" i="37"/>
  <c r="N40" i="37"/>
  <c r="F40" i="37"/>
  <c r="Q40" i="37"/>
  <c r="M40" i="37"/>
  <c r="E40" i="37"/>
  <c r="J40" i="37" s="1"/>
  <c r="P40" i="37"/>
  <c r="H40" i="37"/>
  <c r="O40" i="37"/>
  <c r="G40" i="37"/>
  <c r="T46" i="37"/>
  <c r="N46" i="37"/>
  <c r="F46" i="37"/>
  <c r="Q46" i="37"/>
  <c r="M46" i="37"/>
  <c r="E46" i="37"/>
  <c r="I46" i="37" s="1"/>
  <c r="C46" i="37"/>
  <c r="H46" i="37"/>
  <c r="P46" i="37"/>
  <c r="G46" i="37"/>
  <c r="O46" i="37"/>
  <c r="AA21" i="32"/>
  <c r="AB21" i="32"/>
  <c r="AC21" i="32" s="1"/>
  <c r="P21" i="32"/>
  <c r="Q21" i="32" s="1"/>
  <c r="R21" i="32" s="1"/>
  <c r="S21" i="32" s="1"/>
  <c r="X21" i="32"/>
  <c r="Y21" i="32" s="1"/>
  <c r="L21" i="32"/>
  <c r="M21" i="32" s="1"/>
  <c r="N21" i="32" s="1"/>
  <c r="O21" i="32" s="1"/>
  <c r="V21" i="32"/>
  <c r="W21" i="32" s="1"/>
  <c r="T21" i="32"/>
  <c r="U21" i="32" s="1"/>
  <c r="H21" i="32"/>
  <c r="I21" i="32" s="1"/>
  <c r="J21" i="32" s="1"/>
  <c r="K21" i="32" s="1"/>
  <c r="E21" i="32"/>
  <c r="F21" i="32" s="1"/>
  <c r="G21" i="32" s="1"/>
  <c r="AD21" i="32"/>
  <c r="AE21" i="32" s="1"/>
  <c r="W22" i="33"/>
  <c r="N22" i="33"/>
  <c r="A22" i="33"/>
  <c r="AE22" i="33"/>
  <c r="S22" i="33"/>
  <c r="K22" i="33"/>
  <c r="AA22" i="33"/>
  <c r="H22" i="33"/>
  <c r="Y22" i="33"/>
  <c r="E22" i="33"/>
  <c r="R22" i="33"/>
  <c r="Q22" i="33"/>
  <c r="W26" i="33"/>
  <c r="N26" i="33"/>
  <c r="A26" i="33"/>
  <c r="AE26" i="33"/>
  <c r="S26" i="33"/>
  <c r="K26" i="33"/>
  <c r="AA26" i="33"/>
  <c r="H26" i="33"/>
  <c r="Y26" i="33"/>
  <c r="E26" i="33"/>
  <c r="R26" i="33"/>
  <c r="Q26" i="33"/>
  <c r="W58" i="33"/>
  <c r="N58" i="33"/>
  <c r="A58" i="33"/>
  <c r="AE58" i="33"/>
  <c r="S58" i="33"/>
  <c r="K58" i="33"/>
  <c r="AA58" i="33"/>
  <c r="H58" i="33"/>
  <c r="R58" i="33"/>
  <c r="Y58" i="33"/>
  <c r="E58" i="33"/>
  <c r="Q58" i="33"/>
  <c r="W62" i="33"/>
  <c r="N62" i="33"/>
  <c r="A62" i="33"/>
  <c r="AE62" i="33"/>
  <c r="S62" i="33"/>
  <c r="K62" i="33"/>
  <c r="AA62" i="33"/>
  <c r="H62" i="33"/>
  <c r="R62" i="33"/>
  <c r="Y62" i="33"/>
  <c r="E62" i="33"/>
  <c r="Q62" i="33"/>
  <c r="AA97" i="33"/>
  <c r="R97" i="33"/>
  <c r="H97" i="33"/>
  <c r="Y97" i="33"/>
  <c r="Q97" i="33"/>
  <c r="E97" i="33"/>
  <c r="W97" i="33"/>
  <c r="A97" i="33"/>
  <c r="S97" i="33"/>
  <c r="N97" i="33"/>
  <c r="K97" i="33"/>
  <c r="AE97" i="33"/>
  <c r="AA101" i="33"/>
  <c r="R101" i="33"/>
  <c r="H101" i="33"/>
  <c r="Y101" i="33"/>
  <c r="Q101" i="33"/>
  <c r="E101" i="33"/>
  <c r="W101" i="33"/>
  <c r="A101" i="33"/>
  <c r="S101" i="33"/>
  <c r="N101" i="33"/>
  <c r="K101" i="33"/>
  <c r="AE101" i="33"/>
  <c r="AA22" i="35"/>
  <c r="R22" i="35"/>
  <c r="H22" i="35"/>
  <c r="Y22" i="35"/>
  <c r="Q22" i="35"/>
  <c r="E22" i="35"/>
  <c r="W22" i="35"/>
  <c r="A22" i="35"/>
  <c r="S22" i="35"/>
  <c r="N22" i="35"/>
  <c r="K22" i="35"/>
  <c r="AE22" i="35"/>
  <c r="AA26" i="35"/>
  <c r="R26" i="35"/>
  <c r="H26" i="35"/>
  <c r="Y26" i="35"/>
  <c r="Q26" i="35"/>
  <c r="E26" i="35"/>
  <c r="W26" i="35"/>
  <c r="A26" i="35"/>
  <c r="S26" i="35"/>
  <c r="N26" i="35"/>
  <c r="K26" i="35"/>
  <c r="AE26" i="35"/>
  <c r="AA58" i="35"/>
  <c r="R58" i="35"/>
  <c r="H58" i="35"/>
  <c r="Y58" i="35"/>
  <c r="Q58" i="35"/>
  <c r="E58" i="35"/>
  <c r="W58" i="35"/>
  <c r="A58" i="35"/>
  <c r="S58" i="35"/>
  <c r="N58" i="35"/>
  <c r="AE58" i="35"/>
  <c r="K58" i="35"/>
  <c r="AA62" i="35"/>
  <c r="R62" i="35"/>
  <c r="H62" i="35"/>
  <c r="Y62" i="35"/>
  <c r="Q62" i="35"/>
  <c r="E62" i="35"/>
  <c r="W62" i="35"/>
  <c r="A62" i="35"/>
  <c r="S62" i="35"/>
  <c r="N62" i="35"/>
  <c r="AE62" i="35"/>
  <c r="K62" i="35"/>
  <c r="P7" i="37"/>
  <c r="H7" i="37"/>
  <c r="O7" i="37"/>
  <c r="G7" i="37"/>
  <c r="C7" i="37"/>
  <c r="Q7" i="37"/>
  <c r="E7" i="37"/>
  <c r="S7" i="37" s="1"/>
  <c r="T7" i="37"/>
  <c r="N7" i="37"/>
  <c r="M7" i="37"/>
  <c r="F7" i="37"/>
  <c r="P15" i="37"/>
  <c r="H15" i="37"/>
  <c r="C15" i="37"/>
  <c r="O15" i="37"/>
  <c r="G15" i="37"/>
  <c r="Q15" i="37"/>
  <c r="E15" i="37"/>
  <c r="T15" i="37"/>
  <c r="N15" i="37"/>
  <c r="M15" i="37"/>
  <c r="F15" i="37"/>
  <c r="C21" i="37"/>
  <c r="P21" i="37"/>
  <c r="H21" i="37"/>
  <c r="T21" i="37"/>
  <c r="N21" i="37"/>
  <c r="O21" i="37"/>
  <c r="G21" i="37"/>
  <c r="F21" i="37"/>
  <c r="Q21" i="37"/>
  <c r="M21" i="37"/>
  <c r="E21" i="37"/>
  <c r="T38" i="37"/>
  <c r="N38" i="37"/>
  <c r="F38" i="37"/>
  <c r="Q38" i="37"/>
  <c r="M38" i="37"/>
  <c r="E38" i="37"/>
  <c r="L38" i="37" s="1"/>
  <c r="C38" i="37"/>
  <c r="H38" i="37"/>
  <c r="P38" i="37"/>
  <c r="G38" i="37"/>
  <c r="O38" i="37"/>
  <c r="P47" i="37"/>
  <c r="H47" i="37"/>
  <c r="C47" i="37"/>
  <c r="O47" i="37"/>
  <c r="G47" i="37"/>
  <c r="T47" i="37"/>
  <c r="F47" i="37"/>
  <c r="Q47" i="37"/>
  <c r="E47" i="37"/>
  <c r="N47" i="37"/>
  <c r="M47" i="37"/>
  <c r="AA26" i="32"/>
  <c r="X26" i="32"/>
  <c r="Y26" i="32" s="1"/>
  <c r="L26" i="32"/>
  <c r="M26" i="32" s="1"/>
  <c r="N26" i="32" s="1"/>
  <c r="O26" i="32" s="1"/>
  <c r="V26" i="32"/>
  <c r="W26" i="32" s="1"/>
  <c r="H26" i="32"/>
  <c r="I26" i="32" s="1"/>
  <c r="J26" i="32" s="1"/>
  <c r="K26" i="32" s="1"/>
  <c r="AD26" i="32"/>
  <c r="AE26" i="32" s="1"/>
  <c r="D26" i="32"/>
  <c r="E26" i="32" s="1"/>
  <c r="F26" i="32" s="1"/>
  <c r="G26" i="32" s="1"/>
  <c r="T26" i="32"/>
  <c r="U26" i="32" s="1"/>
  <c r="AB26" i="32"/>
  <c r="AC26" i="32" s="1"/>
  <c r="P26" i="32"/>
  <c r="Q26" i="32" s="1"/>
  <c r="R26" i="32" s="1"/>
  <c r="S26" i="32" s="1"/>
  <c r="W19" i="33"/>
  <c r="N19" i="33"/>
  <c r="A19" i="33"/>
  <c r="AE19" i="33"/>
  <c r="S19" i="33"/>
  <c r="K19" i="33"/>
  <c r="R19" i="33"/>
  <c r="H19" i="33"/>
  <c r="Q19" i="33"/>
  <c r="AA19" i="33"/>
  <c r="E19" i="33"/>
  <c r="W23" i="33"/>
  <c r="N23" i="33"/>
  <c r="A23" i="33"/>
  <c r="AE23" i="33"/>
  <c r="S23" i="33"/>
  <c r="K23" i="33"/>
  <c r="R23" i="33"/>
  <c r="H23" i="33"/>
  <c r="Q23" i="33"/>
  <c r="AA23" i="33"/>
  <c r="E23" i="33"/>
  <c r="Y23" i="33"/>
  <c r="W59" i="33"/>
  <c r="N59" i="33"/>
  <c r="A59" i="33"/>
  <c r="AE59" i="33"/>
  <c r="S59" i="33"/>
  <c r="K59" i="33"/>
  <c r="R59" i="33"/>
  <c r="AA59" i="33"/>
  <c r="Q59" i="33"/>
  <c r="H59" i="33"/>
  <c r="Y59" i="33"/>
  <c r="E59" i="33"/>
  <c r="AA63" i="33"/>
  <c r="Y63" i="33"/>
  <c r="W63" i="33"/>
  <c r="N63" i="33"/>
  <c r="A63" i="33"/>
  <c r="S63" i="33"/>
  <c r="K63" i="33"/>
  <c r="R63" i="33"/>
  <c r="Q63" i="33"/>
  <c r="H63" i="33"/>
  <c r="AE63" i="33"/>
  <c r="E63" i="33"/>
  <c r="AA102" i="33"/>
  <c r="R102" i="33"/>
  <c r="H102" i="33"/>
  <c r="Y102" i="33"/>
  <c r="Q102" i="33"/>
  <c r="E102" i="33"/>
  <c r="N102" i="33"/>
  <c r="AE102" i="33"/>
  <c r="K102" i="33"/>
  <c r="W102" i="33"/>
  <c r="S102" i="33"/>
  <c r="A102" i="33"/>
  <c r="AA59" i="35"/>
  <c r="R59" i="35"/>
  <c r="H59" i="35"/>
  <c r="Y59" i="35"/>
  <c r="Q59" i="35"/>
  <c r="E59" i="35"/>
  <c r="N59" i="35"/>
  <c r="AE59" i="35"/>
  <c r="K59" i="35"/>
  <c r="A59" i="35"/>
  <c r="W59" i="35"/>
  <c r="S59" i="35"/>
  <c r="AA63" i="35"/>
  <c r="R63" i="35"/>
  <c r="H63" i="35"/>
  <c r="Y63" i="35"/>
  <c r="Q63" i="35"/>
  <c r="E63" i="35"/>
  <c r="N63" i="35"/>
  <c r="AE63" i="35"/>
  <c r="K63" i="35"/>
  <c r="A63" i="35"/>
  <c r="W63" i="35"/>
  <c r="S63" i="35"/>
  <c r="C8" i="37"/>
  <c r="T8" i="37"/>
  <c r="N8" i="37"/>
  <c r="F8" i="37"/>
  <c r="Q8" i="37"/>
  <c r="M8" i="37"/>
  <c r="E8" i="37"/>
  <c r="O8" i="37"/>
  <c r="G8" i="37"/>
  <c r="H8" i="37"/>
  <c r="P8" i="37"/>
  <c r="C12" i="37"/>
  <c r="T12" i="37"/>
  <c r="N12" i="37"/>
  <c r="F12" i="37"/>
  <c r="Q12" i="37"/>
  <c r="M12" i="37"/>
  <c r="E12" i="37"/>
  <c r="O12" i="37"/>
  <c r="P12" i="37"/>
  <c r="H12" i="37"/>
  <c r="G12" i="37"/>
  <c r="C16" i="37"/>
  <c r="T16" i="37"/>
  <c r="N16" i="37"/>
  <c r="F16" i="37"/>
  <c r="Q16" i="37"/>
  <c r="M16" i="37"/>
  <c r="E16" i="37"/>
  <c r="I16" i="37" s="1"/>
  <c r="O16" i="37"/>
  <c r="G16" i="37"/>
  <c r="H16" i="37"/>
  <c r="P16" i="37"/>
  <c r="T22" i="37"/>
  <c r="N22" i="37"/>
  <c r="F22" i="37"/>
  <c r="Q22" i="37"/>
  <c r="M22" i="37"/>
  <c r="E22" i="37"/>
  <c r="H22" i="37"/>
  <c r="G22" i="37"/>
  <c r="P22" i="37"/>
  <c r="C22" i="37"/>
  <c r="O22" i="37"/>
  <c r="T26" i="37"/>
  <c r="N26" i="37"/>
  <c r="F26" i="37"/>
  <c r="Q26" i="37"/>
  <c r="M26" i="37"/>
  <c r="E26" i="37"/>
  <c r="R26" i="37" s="1"/>
  <c r="H26" i="37"/>
  <c r="P26" i="37"/>
  <c r="C26" i="37"/>
  <c r="G26" i="37"/>
  <c r="O26" i="37"/>
  <c r="P35" i="37"/>
  <c r="H35" i="37"/>
  <c r="C35" i="37"/>
  <c r="O35" i="37"/>
  <c r="G35" i="37"/>
  <c r="T35" i="37"/>
  <c r="F35" i="37"/>
  <c r="N35" i="37"/>
  <c r="Q35" i="37"/>
  <c r="E35" i="37"/>
  <c r="M35" i="37"/>
  <c r="P39" i="37"/>
  <c r="H39" i="37"/>
  <c r="C39" i="37"/>
  <c r="O39" i="37"/>
  <c r="G39" i="37"/>
  <c r="T39" i="37"/>
  <c r="F39" i="37"/>
  <c r="Q39" i="37"/>
  <c r="E39" i="37"/>
  <c r="K39" i="37" s="1"/>
  <c r="N39" i="37"/>
  <c r="M39" i="37"/>
  <c r="P41" i="37"/>
  <c r="H41" i="37"/>
  <c r="O41" i="37"/>
  <c r="G41" i="37"/>
  <c r="N41" i="37"/>
  <c r="T41" i="37"/>
  <c r="M41" i="37"/>
  <c r="F41" i="37"/>
  <c r="Q41" i="37"/>
  <c r="E41" i="37"/>
  <c r="C41" i="37"/>
  <c r="C44" i="37"/>
  <c r="T44" i="37"/>
  <c r="N44" i="37"/>
  <c r="F44" i="37"/>
  <c r="Q44" i="37"/>
  <c r="M44" i="37"/>
  <c r="E44" i="37"/>
  <c r="P44" i="37"/>
  <c r="O44" i="37"/>
  <c r="H44" i="37"/>
  <c r="G44" i="37"/>
  <c r="C48" i="37"/>
  <c r="T48" i="37"/>
  <c r="N48" i="37"/>
  <c r="F48" i="37"/>
  <c r="Q48" i="37"/>
  <c r="M48" i="37"/>
  <c r="E48" i="37"/>
  <c r="P48" i="37"/>
  <c r="H48" i="37"/>
  <c r="O48" i="37"/>
  <c r="G48" i="37"/>
  <c r="C11" i="37"/>
  <c r="P11" i="37"/>
  <c r="H11" i="37"/>
  <c r="O11" i="37"/>
  <c r="G11" i="37"/>
  <c r="Q11" i="37"/>
  <c r="E11" i="37"/>
  <c r="J11" i="37" s="1"/>
  <c r="M11" i="37"/>
  <c r="F11" i="37"/>
  <c r="N11" i="37"/>
  <c r="T11" i="37"/>
  <c r="C25" i="37"/>
  <c r="P25" i="37"/>
  <c r="H25" i="37"/>
  <c r="O25" i="37"/>
  <c r="G25" i="37"/>
  <c r="N25" i="37"/>
  <c r="F25" i="37"/>
  <c r="M25" i="37"/>
  <c r="T25" i="37"/>
  <c r="E25" i="37"/>
  <c r="J25" i="37" s="1"/>
  <c r="Q25" i="37"/>
  <c r="T34" i="37"/>
  <c r="N34" i="37"/>
  <c r="F34" i="37"/>
  <c r="Q34" i="37"/>
  <c r="M34" i="37"/>
  <c r="E34" i="37"/>
  <c r="R34" i="37" s="1"/>
  <c r="H34" i="37"/>
  <c r="G34" i="37"/>
  <c r="C34" i="37"/>
  <c r="P34" i="37"/>
  <c r="O34" i="37"/>
  <c r="P43" i="37"/>
  <c r="H43" i="37"/>
  <c r="C43" i="37"/>
  <c r="O43" i="37"/>
  <c r="G43" i="37"/>
  <c r="T43" i="37"/>
  <c r="F43" i="37"/>
  <c r="N43" i="37"/>
  <c r="Q43" i="37"/>
  <c r="E43" i="37"/>
  <c r="M43" i="37"/>
  <c r="AA98" i="33"/>
  <c r="R98" i="33"/>
  <c r="H98" i="33"/>
  <c r="Y98" i="33"/>
  <c r="Q98" i="33"/>
  <c r="E98" i="33"/>
  <c r="N98" i="33"/>
  <c r="AE98" i="33"/>
  <c r="K98" i="33"/>
  <c r="W98" i="33"/>
  <c r="S98" i="33"/>
  <c r="A98" i="33"/>
  <c r="AD23" i="34"/>
  <c r="AE23" i="34" s="1"/>
  <c r="T23" i="34"/>
  <c r="U23" i="34" s="1"/>
  <c r="D23" i="34"/>
  <c r="E23" i="34" s="1"/>
  <c r="F23" i="34" s="1"/>
  <c r="G23" i="34" s="1"/>
  <c r="AB23" i="34"/>
  <c r="AC23" i="34" s="1"/>
  <c r="P23" i="34"/>
  <c r="Q23" i="34" s="1"/>
  <c r="R23" i="34" s="1"/>
  <c r="S23" i="34" s="1"/>
  <c r="X23" i="34"/>
  <c r="Y23" i="34" s="1"/>
  <c r="V23" i="34"/>
  <c r="W23" i="34" s="1"/>
  <c r="L23" i="34"/>
  <c r="M23" i="34" s="1"/>
  <c r="N23" i="34" s="1"/>
  <c r="O23" i="34" s="1"/>
  <c r="H23" i="34"/>
  <c r="I23" i="34" s="1"/>
  <c r="J23" i="34" s="1"/>
  <c r="K23" i="34" s="1"/>
  <c r="AA19" i="35"/>
  <c r="R19" i="35"/>
  <c r="H19" i="35"/>
  <c r="E19" i="35"/>
  <c r="N19" i="35"/>
  <c r="AE19" i="35"/>
  <c r="K19" i="35"/>
  <c r="W19" i="35"/>
  <c r="A19" i="35"/>
  <c r="S19" i="35"/>
  <c r="AA23" i="35"/>
  <c r="R23" i="35"/>
  <c r="H23" i="35"/>
  <c r="Y23" i="35"/>
  <c r="Q23" i="35"/>
  <c r="E23" i="35"/>
  <c r="N23" i="35"/>
  <c r="AE23" i="35"/>
  <c r="K23" i="35"/>
  <c r="W23" i="35"/>
  <c r="S23" i="35"/>
  <c r="A23" i="35"/>
  <c r="AA22" i="32"/>
  <c r="X22" i="32"/>
  <c r="Y22" i="32" s="1"/>
  <c r="L22" i="32"/>
  <c r="M22" i="32" s="1"/>
  <c r="N22" i="32" s="1"/>
  <c r="O22" i="32" s="1"/>
  <c r="V22" i="32"/>
  <c r="W22" i="32" s="1"/>
  <c r="H22" i="32"/>
  <c r="I22" i="32" s="1"/>
  <c r="J22" i="32" s="1"/>
  <c r="K22" i="32" s="1"/>
  <c r="T22" i="32"/>
  <c r="U22" i="32" s="1"/>
  <c r="D22" i="32"/>
  <c r="E22" i="32" s="1"/>
  <c r="F22" i="32" s="1"/>
  <c r="G22" i="32" s="1"/>
  <c r="P22" i="32"/>
  <c r="Q22" i="32" s="1"/>
  <c r="R22" i="32" s="1"/>
  <c r="S22" i="32" s="1"/>
  <c r="AD22" i="32"/>
  <c r="AE22" i="32" s="1"/>
  <c r="AB22" i="32"/>
  <c r="AC22" i="32" s="1"/>
  <c r="AA24" i="32"/>
  <c r="AD24" i="32"/>
  <c r="AE24" i="32" s="1"/>
  <c r="T24" i="32"/>
  <c r="U24" i="32" s="1"/>
  <c r="D24" i="32"/>
  <c r="E24" i="32" s="1"/>
  <c r="F24" i="32" s="1"/>
  <c r="G24" i="32" s="1"/>
  <c r="AB24" i="32"/>
  <c r="AC24" i="32" s="1"/>
  <c r="P24" i="32"/>
  <c r="Q24" i="32" s="1"/>
  <c r="R24" i="32" s="1"/>
  <c r="S24" i="32" s="1"/>
  <c r="L24" i="32"/>
  <c r="M24" i="32" s="1"/>
  <c r="N24" i="32" s="1"/>
  <c r="O24" i="32" s="1"/>
  <c r="H24" i="32"/>
  <c r="I24" i="32" s="1"/>
  <c r="J24" i="32" s="1"/>
  <c r="K24" i="32" s="1"/>
  <c r="X24" i="32"/>
  <c r="Y24" i="32" s="1"/>
  <c r="V24" i="32"/>
  <c r="W24" i="32" s="1"/>
  <c r="AA25" i="32"/>
  <c r="AB25" i="32"/>
  <c r="AC25" i="32" s="1"/>
  <c r="P25" i="32"/>
  <c r="Q25" i="32" s="1"/>
  <c r="R25" i="32" s="1"/>
  <c r="S25" i="32" s="1"/>
  <c r="X25" i="32"/>
  <c r="Y25" i="32" s="1"/>
  <c r="L25" i="32"/>
  <c r="M25" i="32" s="1"/>
  <c r="N25" i="32" s="1"/>
  <c r="O25" i="32" s="1"/>
  <c r="H25" i="32"/>
  <c r="I25" i="32" s="1"/>
  <c r="J25" i="32" s="1"/>
  <c r="K25" i="32" s="1"/>
  <c r="V25" i="32"/>
  <c r="W25" i="32" s="1"/>
  <c r="AD25" i="32"/>
  <c r="AE25" i="32" s="1"/>
  <c r="D25" i="32"/>
  <c r="E25" i="32" s="1"/>
  <c r="F25" i="32" s="1"/>
  <c r="G25" i="32" s="1"/>
  <c r="T25" i="32"/>
  <c r="U25" i="32" s="1"/>
  <c r="AA27" i="32"/>
  <c r="V27" i="32"/>
  <c r="W27" i="32" s="1"/>
  <c r="H27" i="32"/>
  <c r="I27" i="32" s="1"/>
  <c r="J27" i="32" s="1"/>
  <c r="K27" i="32" s="1"/>
  <c r="AD27" i="32"/>
  <c r="AE27" i="32" s="1"/>
  <c r="T27" i="32"/>
  <c r="U27" i="32" s="1"/>
  <c r="D27" i="32"/>
  <c r="E27" i="32" s="1"/>
  <c r="F27" i="32" s="1"/>
  <c r="G27" i="32" s="1"/>
  <c r="AB27" i="32"/>
  <c r="AC27" i="32" s="1"/>
  <c r="X27" i="32"/>
  <c r="Y27" i="32" s="1"/>
  <c r="P27" i="32"/>
  <c r="Q27" i="32" s="1"/>
  <c r="R27" i="32" s="1"/>
  <c r="S27" i="32" s="1"/>
  <c r="L27" i="32"/>
  <c r="M27" i="32" s="1"/>
  <c r="N27" i="32" s="1"/>
  <c r="O27" i="32" s="1"/>
  <c r="W20" i="33"/>
  <c r="N20" i="33"/>
  <c r="A20" i="33"/>
  <c r="AE20" i="33"/>
  <c r="S20" i="33"/>
  <c r="K20" i="33"/>
  <c r="AA20" i="33"/>
  <c r="H20" i="33"/>
  <c r="R20" i="33"/>
  <c r="Y20" i="33"/>
  <c r="E20" i="33"/>
  <c r="Q20" i="33"/>
  <c r="W24" i="33"/>
  <c r="N24" i="33"/>
  <c r="A24" i="33"/>
  <c r="AE24" i="33"/>
  <c r="S24" i="33"/>
  <c r="K24" i="33"/>
  <c r="AA24" i="33"/>
  <c r="H24" i="33"/>
  <c r="R24" i="33"/>
  <c r="Y24" i="33"/>
  <c r="E24" i="33"/>
  <c r="Q24" i="33"/>
  <c r="W60" i="33"/>
  <c r="N60" i="33"/>
  <c r="A60" i="33"/>
  <c r="AE60" i="33"/>
  <c r="S60" i="33"/>
  <c r="K60" i="33"/>
  <c r="AA60" i="33"/>
  <c r="H60" i="33"/>
  <c r="Y60" i="33"/>
  <c r="E60" i="33"/>
  <c r="R60" i="33"/>
  <c r="Q60" i="33"/>
  <c r="AA64" i="33"/>
  <c r="R64" i="33"/>
  <c r="H64" i="33"/>
  <c r="Y64" i="33"/>
  <c r="Q64" i="33"/>
  <c r="E64" i="33"/>
  <c r="N64" i="33"/>
  <c r="AE64" i="33"/>
  <c r="K64" i="33"/>
  <c r="W64" i="33"/>
  <c r="A64" i="33"/>
  <c r="S64" i="33"/>
  <c r="AA95" i="33"/>
  <c r="R95" i="33"/>
  <c r="H95" i="33"/>
  <c r="Y95" i="33"/>
  <c r="Q95" i="33"/>
  <c r="E95" i="33"/>
  <c r="W95" i="33"/>
  <c r="A95" i="33"/>
  <c r="S95" i="33"/>
  <c r="AE95" i="33"/>
  <c r="N95" i="33"/>
  <c r="K95" i="33"/>
  <c r="AA99" i="33"/>
  <c r="R99" i="33"/>
  <c r="H99" i="33"/>
  <c r="Y99" i="33"/>
  <c r="Q99" i="33"/>
  <c r="E99" i="33"/>
  <c r="W99" i="33"/>
  <c r="A99" i="33"/>
  <c r="S99" i="33"/>
  <c r="N99" i="33"/>
  <c r="AE99" i="33"/>
  <c r="K99" i="33"/>
  <c r="Y21" i="34"/>
  <c r="W21" i="34"/>
  <c r="I21" i="34"/>
  <c r="J21" i="34" s="1"/>
  <c r="K21" i="34" s="1"/>
  <c r="AE21" i="34"/>
  <c r="E21" i="34"/>
  <c r="F21" i="34" s="1"/>
  <c r="G21" i="34" s="1"/>
  <c r="Q21" i="34"/>
  <c r="R21" i="34" s="1"/>
  <c r="S21" i="34" s="1"/>
  <c r="V22" i="34"/>
  <c r="W22" i="34" s="1"/>
  <c r="H22" i="34"/>
  <c r="I22" i="34" s="1"/>
  <c r="J22" i="34" s="1"/>
  <c r="K22" i="34" s="1"/>
  <c r="AD22" i="34"/>
  <c r="AE22" i="34" s="1"/>
  <c r="T22" i="34"/>
  <c r="U22" i="34" s="1"/>
  <c r="D22" i="34"/>
  <c r="E22" i="34" s="1"/>
  <c r="F22" i="34" s="1"/>
  <c r="G22" i="34" s="1"/>
  <c r="AB22" i="34"/>
  <c r="AC22" i="34" s="1"/>
  <c r="X22" i="34"/>
  <c r="Y22" i="34" s="1"/>
  <c r="P22" i="34"/>
  <c r="Q22" i="34" s="1"/>
  <c r="R22" i="34" s="1"/>
  <c r="S22" i="34" s="1"/>
  <c r="L22" i="34"/>
  <c r="M22" i="34" s="1"/>
  <c r="N22" i="34" s="1"/>
  <c r="O22" i="34" s="1"/>
  <c r="AA20" i="35"/>
  <c r="R20" i="35"/>
  <c r="H20" i="35"/>
  <c r="Y20" i="35"/>
  <c r="Q20" i="35"/>
  <c r="E20" i="35"/>
  <c r="W20" i="35"/>
  <c r="A20" i="35"/>
  <c r="S20" i="35"/>
  <c r="AE20" i="35"/>
  <c r="N20" i="35"/>
  <c r="K20" i="35"/>
  <c r="AA24" i="35"/>
  <c r="R24" i="35"/>
  <c r="H24" i="35"/>
  <c r="Y24" i="35"/>
  <c r="Q24" i="35"/>
  <c r="E24" i="35"/>
  <c r="W24" i="35"/>
  <c r="A24" i="35"/>
  <c r="S24" i="35"/>
  <c r="N24" i="35"/>
  <c r="AE24" i="35"/>
  <c r="K24" i="35"/>
  <c r="AA60" i="35"/>
  <c r="R60" i="35"/>
  <c r="H60" i="35"/>
  <c r="Y60" i="35"/>
  <c r="Q60" i="35"/>
  <c r="E60" i="35"/>
  <c r="W60" i="35"/>
  <c r="A60" i="35"/>
  <c r="S60" i="35"/>
  <c r="N60" i="35"/>
  <c r="K60" i="35"/>
  <c r="AE60" i="35"/>
  <c r="AA64" i="35"/>
  <c r="R64" i="35"/>
  <c r="H64" i="35"/>
  <c r="Y64" i="35"/>
  <c r="Q64" i="35"/>
  <c r="E64" i="35"/>
  <c r="W64" i="35"/>
  <c r="A64" i="35"/>
  <c r="S64" i="35"/>
  <c r="N64" i="35"/>
  <c r="K64" i="35"/>
  <c r="AE64" i="35"/>
  <c r="P5" i="37"/>
  <c r="H5" i="37"/>
  <c r="O5" i="37"/>
  <c r="G5" i="37"/>
  <c r="M5" i="37"/>
  <c r="F5" i="37"/>
  <c r="Q5" i="37"/>
  <c r="N5" i="37"/>
  <c r="C9" i="37"/>
  <c r="P9" i="37"/>
  <c r="H9" i="37"/>
  <c r="O9" i="37"/>
  <c r="G9" i="37"/>
  <c r="M9" i="37"/>
  <c r="Q9" i="37"/>
  <c r="N9" i="37"/>
  <c r="T9" i="37"/>
  <c r="F9" i="37"/>
  <c r="E9" i="37"/>
  <c r="R9" i="37" s="1"/>
  <c r="C13" i="37"/>
  <c r="P13" i="37"/>
  <c r="H13" i="37"/>
  <c r="O13" i="37"/>
  <c r="G13" i="37"/>
  <c r="M13" i="37"/>
  <c r="E13" i="37"/>
  <c r="R13" i="37" s="1"/>
  <c r="T13" i="37"/>
  <c r="F13" i="37"/>
  <c r="Q13" i="37"/>
  <c r="N13" i="37"/>
  <c r="C17" i="37"/>
  <c r="P17" i="37"/>
  <c r="H17" i="37"/>
  <c r="O17" i="37"/>
  <c r="G17" i="37"/>
  <c r="M17" i="37"/>
  <c r="Q17" i="37"/>
  <c r="N17" i="37"/>
  <c r="T17" i="37"/>
  <c r="F17" i="37"/>
  <c r="E17" i="37"/>
  <c r="J17" i="37" s="1"/>
  <c r="C19" i="37"/>
  <c r="P19" i="37"/>
  <c r="H19" i="37"/>
  <c r="N19" i="37"/>
  <c r="O19" i="37"/>
  <c r="G19" i="37"/>
  <c r="T19" i="37"/>
  <c r="E19" i="37"/>
  <c r="M19" i="37"/>
  <c r="Q19" i="37"/>
  <c r="F19" i="37"/>
  <c r="P23" i="37"/>
  <c r="H23" i="37"/>
  <c r="O23" i="37"/>
  <c r="G23" i="37"/>
  <c r="T23" i="37"/>
  <c r="F23" i="37"/>
  <c r="N23" i="37"/>
  <c r="Q23" i="37"/>
  <c r="E23" i="37"/>
  <c r="C23" i="37"/>
  <c r="M23" i="37"/>
  <c r="P27" i="37"/>
  <c r="H27" i="37"/>
  <c r="O27" i="37"/>
  <c r="G27" i="37"/>
  <c r="C27" i="37"/>
  <c r="T27" i="37"/>
  <c r="F27" i="37"/>
  <c r="Q27" i="37"/>
  <c r="E27" i="37"/>
  <c r="N27" i="37"/>
  <c r="M27" i="37"/>
  <c r="C36" i="37"/>
  <c r="T36" i="37"/>
  <c r="N36" i="37"/>
  <c r="F36" i="37"/>
  <c r="Q36" i="37"/>
  <c r="M36" i="37"/>
  <c r="E36" i="37"/>
  <c r="P36" i="37"/>
  <c r="O36" i="37"/>
  <c r="H36" i="37"/>
  <c r="G36" i="37"/>
  <c r="T42" i="37"/>
  <c r="N42" i="37"/>
  <c r="F42" i="37"/>
  <c r="Q42" i="37"/>
  <c r="M42" i="37"/>
  <c r="E42" i="37"/>
  <c r="S42" i="37" s="1"/>
  <c r="H42" i="37"/>
  <c r="C42" i="37"/>
  <c r="G42" i="37"/>
  <c r="P42" i="37"/>
  <c r="O42" i="37"/>
  <c r="P45" i="37"/>
  <c r="H45" i="37"/>
  <c r="O45" i="37"/>
  <c r="G45" i="37"/>
  <c r="N45" i="37"/>
  <c r="F45" i="37"/>
  <c r="C45" i="37"/>
  <c r="M45" i="37"/>
  <c r="T45" i="37"/>
  <c r="E45" i="37"/>
  <c r="Q45" i="37"/>
  <c r="AC21" i="34"/>
  <c r="AA21" i="34"/>
  <c r="M21" i="34"/>
  <c r="N21" i="34" s="1"/>
  <c r="O21" i="34" s="1"/>
  <c r="D4" i="19" l="1"/>
  <c r="F4" i="19" s="1"/>
  <c r="L16" i="37"/>
  <c r="K11" i="37"/>
  <c r="J16" i="37"/>
  <c r="J5" i="37"/>
  <c r="R5" i="37"/>
  <c r="S5" i="37"/>
  <c r="L11" i="37"/>
  <c r="R11" i="37"/>
  <c r="I11" i="37"/>
  <c r="S16" i="37"/>
  <c r="L34" i="37"/>
  <c r="S33" i="37"/>
  <c r="R33" i="37"/>
  <c r="S40" i="37"/>
  <c r="L40" i="37"/>
  <c r="R38" i="37"/>
  <c r="I34" i="37"/>
  <c r="J39" i="37"/>
  <c r="I38" i="37"/>
  <c r="R40" i="37"/>
  <c r="I40" i="37"/>
  <c r="K40" i="37"/>
  <c r="S28" i="37"/>
  <c r="R28" i="37"/>
  <c r="K28" i="37"/>
  <c r="L28" i="37"/>
  <c r="I26" i="37"/>
  <c r="I7" i="37"/>
  <c r="R7" i="37"/>
  <c r="K7" i="37"/>
  <c r="K26" i="37"/>
  <c r="K16" i="37"/>
  <c r="R16" i="37"/>
  <c r="S11" i="37"/>
  <c r="L26" i="37"/>
  <c r="S24" i="37"/>
  <c r="R24" i="37"/>
  <c r="I28" i="37"/>
  <c r="J42" i="37"/>
  <c r="R39" i="37"/>
  <c r="K17" i="37"/>
  <c r="L39" i="37"/>
  <c r="I39" i="37"/>
  <c r="K42" i="37"/>
  <c r="S39" i="37"/>
  <c r="L42" i="37"/>
  <c r="I42" i="37"/>
  <c r="R17" i="37"/>
  <c r="S9" i="37"/>
  <c r="J9" i="37"/>
  <c r="L9" i="37"/>
  <c r="S25" i="37"/>
  <c r="K9" i="37"/>
  <c r="I9" i="37"/>
  <c r="K5" i="37"/>
  <c r="L5" i="37"/>
  <c r="J7" i="37"/>
  <c r="L7" i="37"/>
  <c r="I5" i="37"/>
  <c r="K18" i="37"/>
  <c r="I18" i="37"/>
  <c r="L46" i="37"/>
  <c r="R42" i="37"/>
  <c r="J18" i="37"/>
  <c r="K13" i="37"/>
  <c r="I17" i="37"/>
  <c r="R18" i="37"/>
  <c r="S13" i="37"/>
  <c r="J13" i="37"/>
  <c r="I13" i="37"/>
  <c r="L18" i="37"/>
  <c r="R46" i="37"/>
  <c r="L13" i="37"/>
  <c r="S18" i="37"/>
  <c r="I25" i="37"/>
  <c r="L24" i="37"/>
  <c r="K46" i="37"/>
  <c r="S46" i="37"/>
  <c r="J46" i="37"/>
  <c r="K24" i="37"/>
  <c r="L25" i="37"/>
  <c r="R25" i="37"/>
  <c r="K34" i="37"/>
  <c r="S34" i="37"/>
  <c r="J34" i="37"/>
  <c r="J24" i="37"/>
  <c r="K25" i="37"/>
  <c r="J44" i="37"/>
  <c r="R44" i="37"/>
  <c r="L44" i="37"/>
  <c r="K44" i="37"/>
  <c r="I44" i="37"/>
  <c r="S44" i="37"/>
  <c r="J38" i="37"/>
  <c r="S38" i="37"/>
  <c r="K38" i="37"/>
  <c r="S26" i="37"/>
  <c r="J26" i="37"/>
  <c r="S17" i="37"/>
  <c r="L17" i="37"/>
  <c r="I45" i="37"/>
  <c r="S45" i="37"/>
  <c r="R45" i="37"/>
  <c r="J45" i="37"/>
  <c r="L45" i="37"/>
  <c r="K45" i="37"/>
  <c r="K37" i="37"/>
  <c r="I37" i="37"/>
  <c r="S37" i="37"/>
  <c r="J37" i="37"/>
  <c r="R37" i="37"/>
  <c r="L37" i="37"/>
  <c r="J22" i="37"/>
  <c r="S22" i="37"/>
  <c r="L22" i="37"/>
  <c r="R22" i="37"/>
  <c r="K22" i="37"/>
  <c r="I22" i="37"/>
  <c r="I6" i="37"/>
  <c r="S6" i="37"/>
  <c r="R6" i="37"/>
  <c r="L6" i="37"/>
  <c r="K6" i="37"/>
  <c r="J6" i="37"/>
  <c r="K21" i="37"/>
  <c r="S21" i="37"/>
  <c r="L21" i="37"/>
  <c r="R21" i="37"/>
  <c r="J21" i="37"/>
  <c r="I21" i="37"/>
  <c r="S35" i="37"/>
  <c r="K35" i="37"/>
  <c r="L35" i="37"/>
  <c r="J35" i="37"/>
  <c r="R35" i="37"/>
  <c r="I35" i="37"/>
  <c r="R48" i="37"/>
  <c r="L48" i="37"/>
  <c r="J48" i="37"/>
  <c r="K48" i="37"/>
  <c r="S48" i="37"/>
  <c r="I48" i="37"/>
  <c r="R36" i="37"/>
  <c r="L36" i="37"/>
  <c r="J36" i="37"/>
  <c r="K36" i="37"/>
  <c r="S36" i="37"/>
  <c r="I36" i="37"/>
  <c r="S47" i="37"/>
  <c r="K47" i="37"/>
  <c r="L47" i="37"/>
  <c r="J47" i="37"/>
  <c r="R47" i="37"/>
  <c r="I47" i="37"/>
  <c r="S19" i="37"/>
  <c r="L19" i="37"/>
  <c r="K19" i="37"/>
  <c r="R19" i="37"/>
  <c r="J19" i="37"/>
  <c r="I19" i="37"/>
  <c r="K10" i="37"/>
  <c r="J10" i="37"/>
  <c r="I10" i="37"/>
  <c r="S10" i="37"/>
  <c r="R10" i="37"/>
  <c r="L10" i="37"/>
  <c r="R20" i="37"/>
  <c r="L20" i="37"/>
  <c r="J20" i="37"/>
  <c r="I20" i="37"/>
  <c r="K20" i="37"/>
  <c r="S20" i="37"/>
  <c r="I12" i="37"/>
  <c r="S12" i="37"/>
  <c r="R12" i="37"/>
  <c r="L12" i="37"/>
  <c r="K12" i="37"/>
  <c r="J12" i="37"/>
  <c r="S8" i="37"/>
  <c r="L8" i="37"/>
  <c r="R8" i="37"/>
  <c r="K8" i="37"/>
  <c r="J8" i="37"/>
  <c r="I8" i="37"/>
  <c r="S14" i="37"/>
  <c r="R14" i="37"/>
  <c r="L14" i="37"/>
  <c r="K14" i="37"/>
  <c r="J14" i="37"/>
  <c r="I14" i="37"/>
  <c r="K15" i="37"/>
  <c r="S15" i="37"/>
  <c r="L15" i="37"/>
  <c r="R15" i="37"/>
  <c r="J15" i="37"/>
  <c r="I15" i="37"/>
  <c r="K43" i="37"/>
  <c r="I43" i="37"/>
  <c r="L43" i="37"/>
  <c r="S43" i="37"/>
  <c r="J43" i="37"/>
  <c r="R43" i="37"/>
  <c r="K27" i="37"/>
  <c r="S27" i="37"/>
  <c r="L27" i="37"/>
  <c r="R27" i="37"/>
  <c r="J27" i="37"/>
  <c r="I27" i="37"/>
  <c r="I33" i="37"/>
  <c r="J33" i="37"/>
  <c r="L33" i="37"/>
  <c r="K33" i="37"/>
  <c r="I23" i="37"/>
  <c r="J23" i="37"/>
  <c r="S23" i="37"/>
  <c r="L23" i="37"/>
  <c r="R23" i="37"/>
  <c r="K23" i="37"/>
  <c r="S41" i="37"/>
  <c r="K41" i="37"/>
  <c r="R41" i="37"/>
  <c r="I41" i="37"/>
  <c r="L41" i="37"/>
  <c r="J41" i="37"/>
  <c r="G4" i="19" l="1"/>
  <c r="K16" i="36" s="1"/>
  <c r="J16" i="36"/>
  <c r="BA25" i="6"/>
  <c r="BA22" i="6"/>
  <c r="BA23" i="6"/>
  <c r="BA24" i="6"/>
  <c r="BA11" i="6"/>
  <c r="T11" i="6" s="1"/>
  <c r="BA12" i="6"/>
  <c r="T12" i="6" s="1"/>
  <c r="BA13" i="6"/>
  <c r="T13" i="6" s="1"/>
  <c r="BA14" i="6"/>
  <c r="T14" i="6" s="1"/>
  <c r="BA15" i="6"/>
  <c r="T15" i="6" s="1"/>
  <c r="BA16" i="6"/>
  <c r="BA17" i="6"/>
  <c r="T17" i="6" s="1"/>
  <c r="BA18" i="6"/>
  <c r="T18" i="6" s="1"/>
  <c r="BA19" i="6"/>
  <c r="BA20" i="6"/>
  <c r="T20" i="6" s="1"/>
  <c r="BA21" i="6"/>
  <c r="T21" i="6" s="1"/>
  <c r="BA10" i="6"/>
  <c r="T10" i="6" s="1"/>
  <c r="BA9" i="6"/>
  <c r="T9" i="6" s="1"/>
  <c r="BA9" i="5"/>
  <c r="T9" i="5" s="1"/>
  <c r="BA17" i="5"/>
  <c r="T17" i="5" s="1"/>
  <c r="T19" i="6"/>
  <c r="T16" i="6"/>
  <c r="T11" i="5"/>
  <c r="BA12" i="5"/>
  <c r="T12" i="5" s="1"/>
  <c r="BA13" i="5"/>
  <c r="T13" i="5" s="1"/>
  <c r="BA14" i="5"/>
  <c r="T14" i="5" s="1"/>
  <c r="BA15" i="5"/>
  <c r="T15" i="5" s="1"/>
  <c r="BA16" i="5"/>
  <c r="T16" i="5" s="1"/>
  <c r="BA18" i="5"/>
  <c r="T18" i="5" s="1"/>
  <c r="BA19" i="5"/>
  <c r="T19" i="5" s="1"/>
  <c r="BA20" i="5"/>
  <c r="T20" i="5" s="1"/>
  <c r="BA21" i="5"/>
  <c r="T21" i="5" s="1"/>
  <c r="BA22" i="5"/>
  <c r="T22" i="5" s="1"/>
  <c r="BA23" i="5"/>
  <c r="T23" i="5" s="1"/>
  <c r="BA24" i="5"/>
  <c r="T24" i="5" s="1"/>
  <c r="BA10" i="5"/>
  <c r="T10" i="5" s="1"/>
  <c r="AF10" i="50" l="1"/>
  <c r="O36" i="44"/>
  <c r="X10" i="50"/>
  <c r="O27" i="45"/>
  <c r="O33" i="44"/>
  <c r="M33" i="48"/>
  <c r="BD5" i="50"/>
  <c r="O42" i="42"/>
  <c r="AN5" i="50"/>
  <c r="O30" i="43"/>
  <c r="O36" i="42"/>
  <c r="M6" i="48"/>
  <c r="AV5" i="50"/>
  <c r="O39" i="42"/>
  <c r="X5" i="50"/>
  <c r="O27" i="43"/>
  <c r="O30" i="42"/>
  <c r="M5" i="48"/>
  <c r="BL5" i="50"/>
  <c r="O45" i="42"/>
  <c r="P5" i="50"/>
  <c r="O36" i="43"/>
  <c r="O27" i="42"/>
  <c r="M8" i="48"/>
  <c r="AF5" i="50"/>
  <c r="O33" i="43"/>
  <c r="O33" i="42"/>
  <c r="M7" i="48"/>
  <c r="P10" i="50"/>
  <c r="O30" i="44"/>
  <c r="H4" i="19"/>
  <c r="T21" i="34"/>
  <c r="U21" i="34" s="1"/>
  <c r="Q19" i="35"/>
  <c r="AW10" i="50" l="1"/>
  <c r="AZ10" i="50"/>
  <c r="AX10" i="50"/>
  <c r="AY10" i="50"/>
  <c r="AZ10" i="49" l="1"/>
  <c r="AW10" i="49"/>
  <c r="AY10" i="49"/>
  <c r="AX10" i="49"/>
  <c r="BU5" i="50"/>
  <c r="BW5" i="50"/>
  <c r="BX5" i="50"/>
  <c r="BY5" i="50"/>
  <c r="CA5" i="50"/>
  <c r="BV5" i="50"/>
  <c r="BZ5" i="50"/>
  <c r="CA5" i="49" l="1"/>
  <c r="BY5" i="49"/>
  <c r="BX5" i="49"/>
  <c r="BU5" i="49"/>
  <c r="BZ5" i="49"/>
  <c r="BW5" i="49"/>
  <c r="BV5" i="49"/>
  <c r="AO13" i="5" l="1"/>
  <c r="AO12" i="5"/>
  <c r="AO11" i="5"/>
  <c r="AO10" i="5"/>
  <c r="AO9" i="5"/>
  <c r="AO13" i="6"/>
  <c r="AO12" i="6"/>
  <c r="AO11" i="6"/>
  <c r="AO10" i="6"/>
  <c r="AO9" i="6"/>
  <c r="C27" i="45" l="1"/>
  <c r="C33" i="48"/>
  <c r="N13" i="47"/>
  <c r="AF10" i="47" s="1"/>
  <c r="N13" i="39"/>
  <c r="N12" i="47"/>
  <c r="N12" i="39"/>
  <c r="N11" i="47"/>
  <c r="N11" i="39"/>
  <c r="N10" i="47"/>
  <c r="N10" i="39"/>
  <c r="N13" i="46"/>
  <c r="N13" i="38"/>
  <c r="N12" i="46"/>
  <c r="N12" i="38"/>
  <c r="N11" i="46"/>
  <c r="N11" i="38"/>
  <c r="N10" i="46"/>
  <c r="N10" i="38"/>
  <c r="P21" i="3"/>
  <c r="T21" i="3"/>
  <c r="P22" i="3"/>
  <c r="T22" i="3"/>
  <c r="P23" i="3"/>
  <c r="T23" i="3"/>
  <c r="P24" i="3"/>
  <c r="T24" i="3"/>
  <c r="AO19" i="6"/>
  <c r="AO18" i="6"/>
  <c r="AO17" i="6"/>
  <c r="AO16" i="6"/>
  <c r="AO15" i="6"/>
  <c r="AO14" i="6"/>
  <c r="AO19" i="5"/>
  <c r="AO18" i="5"/>
  <c r="AO17" i="5"/>
  <c r="AO16" i="5"/>
  <c r="AO15" i="5"/>
  <c r="AO14" i="5"/>
  <c r="C27" i="43" l="1"/>
  <c r="C5" i="48"/>
  <c r="C30" i="43"/>
  <c r="C6" i="48"/>
  <c r="C33" i="43"/>
  <c r="C7" i="48"/>
  <c r="C36" i="43"/>
  <c r="C8" i="48"/>
  <c r="N18" i="47"/>
  <c r="N18" i="39"/>
  <c r="N17" i="46"/>
  <c r="AF12" i="46" s="1"/>
  <c r="N17" i="38"/>
  <c r="N14" i="47"/>
  <c r="N14" i="39"/>
  <c r="N15" i="47"/>
  <c r="N15" i="39"/>
  <c r="N18" i="46"/>
  <c r="AF13" i="46" s="1"/>
  <c r="N18" i="38"/>
  <c r="N16" i="47"/>
  <c r="N16" i="39"/>
  <c r="N19" i="46"/>
  <c r="N19" i="38"/>
  <c r="N17" i="47"/>
  <c r="N17" i="39"/>
  <c r="N19" i="47"/>
  <c r="N19" i="39"/>
  <c r="N16" i="46"/>
  <c r="N16" i="38"/>
  <c r="N15" i="46"/>
  <c r="AF11" i="46" s="1"/>
  <c r="N15" i="38"/>
  <c r="N14" i="46"/>
  <c r="AF10" i="46" s="1"/>
  <c r="N14" i="38"/>
  <c r="N23" i="39"/>
  <c r="N24" i="39"/>
  <c r="N21" i="39"/>
  <c r="N25" i="39"/>
  <c r="N22" i="39"/>
  <c r="N29" i="38"/>
  <c r="N30" i="38"/>
  <c r="N27" i="38"/>
  <c r="N31" i="38"/>
  <c r="N32" i="38"/>
  <c r="N28" i="38"/>
  <c r="N33" i="38"/>
  <c r="N24" i="38"/>
  <c r="N25" i="38"/>
  <c r="N26" i="38"/>
  <c r="Q6" i="4" l="1"/>
  <c r="A76" i="35" l="1"/>
  <c r="A38" i="33"/>
  <c r="A76" i="33"/>
  <c r="A38" i="35"/>
  <c r="A114" i="33"/>
  <c r="A35" i="34"/>
  <c r="A38" i="32"/>
  <c r="P10" i="3" l="1"/>
  <c r="T10" i="3"/>
  <c r="P11" i="3"/>
  <c r="T11" i="3"/>
  <c r="P12" i="3"/>
  <c r="T12" i="3"/>
  <c r="P13" i="3"/>
  <c r="T13" i="3"/>
  <c r="P14" i="3"/>
  <c r="T14" i="3"/>
  <c r="P15" i="3"/>
  <c r="T15" i="3"/>
  <c r="P16" i="3"/>
  <c r="T16" i="3"/>
  <c r="P17" i="3"/>
  <c r="T17" i="3"/>
  <c r="P18" i="3"/>
  <c r="T18" i="3"/>
  <c r="P19" i="3"/>
  <c r="T19" i="3"/>
  <c r="P20" i="3"/>
  <c r="T20" i="3"/>
  <c r="P9" i="3"/>
  <c r="T9" i="3"/>
  <c r="G10" i="3"/>
  <c r="G11" i="3"/>
  <c r="G12" i="3"/>
  <c r="G13" i="3"/>
  <c r="G14" i="3"/>
  <c r="G15" i="3"/>
  <c r="G16" i="3"/>
  <c r="G17" i="3"/>
  <c r="G18" i="3"/>
  <c r="G19" i="3"/>
  <c r="G20" i="3"/>
  <c r="G21" i="3"/>
  <c r="G22" i="3"/>
  <c r="G23" i="3"/>
  <c r="C10" i="3"/>
  <c r="C11" i="3"/>
  <c r="C12" i="3"/>
  <c r="C13" i="3"/>
  <c r="C14" i="3"/>
  <c r="C15" i="3"/>
  <c r="C16" i="3"/>
  <c r="C17" i="3"/>
  <c r="C18" i="3"/>
  <c r="C19" i="3"/>
  <c r="C20" i="3"/>
  <c r="C21" i="3"/>
  <c r="C22" i="3"/>
  <c r="C23" i="3"/>
  <c r="C9" i="3"/>
  <c r="G9" i="3"/>
  <c r="C9"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R01131</author>
  </authors>
  <commentList>
    <comment ref="Z2" authorId="0" shapeId="0" xr:uid="{00000000-0006-0000-0000-000001000000}">
      <text>
        <r>
          <rPr>
            <b/>
            <sz val="9"/>
            <color indexed="10"/>
            <rFont val="MS P ゴシック"/>
            <family val="3"/>
            <charset val="128"/>
          </rPr>
          <t>都道府県へ配布する前に、年度の変更をしてください。</t>
        </r>
        <r>
          <rPr>
            <sz val="9"/>
            <color indexed="81"/>
            <rFont val="MS P ゴシック"/>
            <family val="3"/>
            <charset val="128"/>
          </rPr>
          <t xml:space="preserve">
</t>
        </r>
      </text>
    </comment>
    <comment ref="AD4" authorId="0" shapeId="0" xr:uid="{00000000-0006-0000-0000-000003000000}">
      <text>
        <r>
          <rPr>
            <b/>
            <sz val="9"/>
            <color indexed="10"/>
            <rFont val="MS P ゴシック"/>
            <family val="3"/>
            <charset val="128"/>
          </rPr>
          <t>３年生の最初の生年月日（○○○○年4月2日）と、
１年生の最後の生年月日（○○○○年4月1日）を
入力すると、「生年月日」のセルの入力規則の
基準となる。</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tobishima</author>
  </authors>
  <commentList>
    <comment ref="AN7" authorId="0" shapeId="0" xr:uid="{00000000-0006-0000-1500-000001000000}">
      <text>
        <r>
          <rPr>
            <b/>
            <sz val="12"/>
            <color indexed="10"/>
            <rFont val="ＭＳ Ｐゴシック"/>
            <family val="3"/>
            <charset val="128"/>
          </rPr>
          <t>ここに直接入力できません。
印刷を行うだけです。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tobishima</author>
  </authors>
  <commentList>
    <comment ref="AN7" authorId="0" shapeId="0" xr:uid="{00000000-0006-0000-1600-000001000000}">
      <text>
        <r>
          <rPr>
            <b/>
            <sz val="12"/>
            <color indexed="10"/>
            <rFont val="ＭＳ Ｐゴシック"/>
            <family val="3"/>
            <charset val="128"/>
          </rPr>
          <t>ここに直接入力できません。
印刷を行うだけです。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tobishima</author>
  </authors>
  <commentList>
    <comment ref="AN7" authorId="0" shapeId="0" xr:uid="{00000000-0006-0000-1700-000001000000}">
      <text>
        <r>
          <rPr>
            <b/>
            <sz val="12"/>
            <color indexed="10"/>
            <rFont val="ＭＳ Ｐゴシック"/>
            <family val="3"/>
            <charset val="128"/>
          </rPr>
          <t>ここに直接入力できません。
印刷を行うだけです。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吉田俊一</author>
    <author>Administrator</author>
    <author>富岡市教育委員会</author>
  </authors>
  <commentList>
    <comment ref="AC6" authorId="0" shapeId="0" xr:uid="{00000000-0006-0000-0100-000001000000}">
      <text>
        <r>
          <rPr>
            <b/>
            <sz val="9"/>
            <color indexed="10"/>
            <rFont val="MS P ゴシック"/>
            <family val="3"/>
            <charset val="128"/>
          </rPr>
          <t>電話番号、携帯電話を入力するときは、必ず-(ハイフン)を入力してください</t>
        </r>
      </text>
    </comment>
    <comment ref="BM6" authorId="0" shapeId="0" xr:uid="{00000000-0006-0000-0100-000002000000}">
      <text>
        <r>
          <rPr>
            <b/>
            <sz val="9"/>
            <color indexed="10"/>
            <rFont val="MS P ゴシック"/>
            <family val="3"/>
            <charset val="128"/>
          </rPr>
          <t>電話番号、携帯電話を入力するときは、必ず-(ハイフン)を入力してください</t>
        </r>
      </text>
    </comment>
    <comment ref="B9" authorId="1" shapeId="0" xr:uid="{00000000-0006-0000-0100-000003000000}">
      <text>
        <r>
          <rPr>
            <b/>
            <sz val="11"/>
            <color indexed="10"/>
            <rFont val="MS P ゴシック"/>
            <family val="3"/>
            <charset val="128"/>
          </rPr>
          <t>このセルから入力してください</t>
        </r>
      </text>
    </comment>
    <comment ref="J11" authorId="2" shapeId="0" xr:uid="{00000000-0006-0000-0100-000004000000}">
      <text>
        <r>
          <rPr>
            <b/>
            <sz val="11"/>
            <color indexed="10"/>
            <rFont val="ＭＳ Ｐゴシック"/>
            <family val="3"/>
            <charset val="128"/>
          </rPr>
          <t>プログラム用略式名は、
６文字以内、「中」は入れません</t>
        </r>
      </text>
    </comment>
    <comment ref="AT11" authorId="2" shapeId="0" xr:uid="{00000000-0006-0000-0100-000005000000}">
      <text>
        <r>
          <rPr>
            <b/>
            <sz val="11"/>
            <color indexed="10"/>
            <rFont val="ＭＳ Ｐゴシック"/>
            <family val="3"/>
            <charset val="128"/>
          </rPr>
          <t>プログラム用略式名は、
６文字以内、「中」は入れません</t>
        </r>
      </text>
    </comment>
    <comment ref="D18" authorId="1" shapeId="0" xr:uid="{00000000-0006-0000-0100-000006000000}">
      <text>
        <r>
          <rPr>
            <b/>
            <sz val="11"/>
            <color indexed="10"/>
            <rFont val="MS P ゴシック"/>
            <family val="3"/>
            <charset val="128"/>
          </rPr>
          <t>このセルから入力してください</t>
        </r>
        <r>
          <rPr>
            <sz val="9"/>
            <color indexed="81"/>
            <rFont val="MS P ゴシック"/>
            <family val="3"/>
            <charset val="128"/>
          </rPr>
          <t xml:space="preserve">
</t>
        </r>
      </text>
    </comment>
    <comment ref="D29" authorId="0" shapeId="0" xr:uid="{00000000-0006-0000-0100-000007000000}">
      <text>
        <r>
          <rPr>
            <b/>
            <sz val="9"/>
            <color indexed="10"/>
            <rFont val="MS P ゴシック"/>
            <family val="3"/>
            <charset val="128"/>
          </rPr>
          <t>群馬県内の大会、
関東大会で選択</t>
        </r>
      </text>
    </comment>
    <comment ref="I31" authorId="0" shapeId="0" xr:uid="{00000000-0006-0000-0100-000008000000}">
      <text>
        <r>
          <rPr>
            <b/>
            <sz val="9"/>
            <color indexed="10"/>
            <rFont val="MS P ゴシック"/>
            <family val="3"/>
            <charset val="128"/>
          </rPr>
          <t>関東大会のみ入力</t>
        </r>
      </text>
    </comment>
    <comment ref="D37" authorId="1" shapeId="0" xr:uid="{00000000-0006-0000-0100-000009000000}">
      <text>
        <r>
          <rPr>
            <b/>
            <sz val="11"/>
            <color indexed="10"/>
            <rFont val="MS P ゴシック"/>
            <family val="3"/>
            <charset val="128"/>
          </rPr>
          <t>このセルから入力してください</t>
        </r>
        <r>
          <rPr>
            <sz val="9"/>
            <color indexed="81"/>
            <rFont val="MS P ゴシック"/>
            <family val="3"/>
            <charset val="128"/>
          </rPr>
          <t xml:space="preserve">
</t>
        </r>
      </text>
    </comment>
    <comment ref="D48" authorId="0" shapeId="0" xr:uid="{00000000-0006-0000-0100-00000A000000}">
      <text>
        <r>
          <rPr>
            <b/>
            <sz val="9"/>
            <color indexed="10"/>
            <rFont val="MS P ゴシック"/>
            <family val="3"/>
            <charset val="128"/>
          </rPr>
          <t>群馬県内の大会、
関東大会で選択</t>
        </r>
      </text>
    </comment>
    <comment ref="I50" authorId="0" shapeId="0" xr:uid="{00000000-0006-0000-0100-00000B000000}">
      <text>
        <r>
          <rPr>
            <b/>
            <sz val="9"/>
            <color indexed="10"/>
            <rFont val="MS P ゴシック"/>
            <family val="3"/>
            <charset val="128"/>
          </rPr>
          <t>関東大会のみ入力</t>
        </r>
      </text>
    </comment>
    <comment ref="B53" authorId="1" shapeId="0" xr:uid="{00000000-0006-0000-0100-00000C000000}">
      <text>
        <r>
          <rPr>
            <b/>
            <sz val="16"/>
            <color indexed="10"/>
            <rFont val="MS P ゴシック"/>
            <family val="3"/>
            <charset val="128"/>
          </rPr>
          <t>関東大会用</t>
        </r>
      </text>
    </comment>
    <comment ref="AL53" authorId="1" shapeId="0" xr:uid="{00000000-0006-0000-0100-00000D000000}">
      <text>
        <r>
          <rPr>
            <b/>
            <sz val="16"/>
            <color indexed="10"/>
            <rFont val="MS P ゴシック"/>
            <family val="3"/>
            <charset val="128"/>
          </rPr>
          <t>関東大会用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R01131</author>
    <author>吉田俊一</author>
    <author>Administrator</author>
    <author>富岡市教育委員会</author>
  </authors>
  <commentList>
    <comment ref="BB1" authorId="0" shapeId="0" xr:uid="{00000000-0006-0000-0200-000001000000}">
      <text>
        <r>
          <rPr>
            <b/>
            <sz val="9"/>
            <color indexed="10"/>
            <rFont val="MS P ゴシック"/>
            <family val="3"/>
            <charset val="128"/>
          </rPr>
          <t>３年生の最初の生年月日（○○○○年4月2日）と、
１年生の最後の生年月日（○○○○年4月1日）を
入力すると、「生年月日」のセルの入力規則の
基準となる。</t>
        </r>
        <r>
          <rPr>
            <sz val="9"/>
            <color indexed="81"/>
            <rFont val="MS P ゴシック"/>
            <family val="3"/>
            <charset val="128"/>
          </rPr>
          <t xml:space="preserve">
</t>
        </r>
      </text>
    </comment>
    <comment ref="V6" authorId="0" shapeId="0" xr:uid="{00000000-0006-0000-0200-000002000000}">
      <text>
        <r>
          <rPr>
            <b/>
            <sz val="9"/>
            <color indexed="10"/>
            <rFont val="MS P ゴシック"/>
            <family val="3"/>
            <charset val="128"/>
          </rPr>
          <t>全国大会【初、無】
関東大会【初、無、１】
から選択してください。</t>
        </r>
      </text>
    </comment>
    <comment ref="X6" authorId="1" shapeId="0" xr:uid="{00000000-0006-0000-0200-000003000000}">
      <text>
        <r>
          <rPr>
            <b/>
            <sz val="9"/>
            <color indexed="10"/>
            <rFont val="MS P ゴシック"/>
            <family val="3"/>
            <charset val="128"/>
          </rPr>
          <t>西暦で入力をしてください。ここでは、ミス防止のために和暦の表示となりますが、申込書は、西暦で表示されます。</t>
        </r>
      </text>
    </comment>
    <comment ref="AS6" authorId="2" shapeId="0" xr:uid="{00000000-0006-0000-0200-000004000000}">
      <text>
        <r>
          <rPr>
            <b/>
            <sz val="9"/>
            <color indexed="10"/>
            <rFont val="MS P ゴシック"/>
            <family val="3"/>
            <charset val="128"/>
          </rPr>
          <t>関東大会で必要に応じて、
引率者氏名、引率者連絡先
を入力してください。</t>
        </r>
      </text>
    </comment>
    <comment ref="AV6" authorId="1" shapeId="0" xr:uid="{00000000-0006-0000-0200-000005000000}">
      <text>
        <r>
          <rPr>
            <b/>
            <sz val="9"/>
            <color indexed="10"/>
            <rFont val="MS P ゴシック"/>
            <family val="3"/>
            <charset val="128"/>
          </rPr>
          <t>氏名に外字がある場合のみ選択をしてください。</t>
        </r>
      </text>
    </comment>
    <comment ref="AO9" authorId="3" shapeId="0" xr:uid="{00000000-0006-0000-0200-000006000000}">
      <text>
        <r>
          <rPr>
            <b/>
            <sz val="9"/>
            <color indexed="10"/>
            <rFont val="ＭＳ Ｐゴシック"/>
            <family val="3"/>
            <charset val="128"/>
          </rPr>
          <t>体重を入力すると、
「出場できる階級」が
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R01131</author>
    <author>吉田俊一</author>
    <author>Administrator</author>
    <author>富岡市教育委員会</author>
  </authors>
  <commentList>
    <comment ref="BB1" authorId="0" shapeId="0" xr:uid="{00000000-0006-0000-0300-000001000000}">
      <text>
        <r>
          <rPr>
            <b/>
            <sz val="9"/>
            <color indexed="10"/>
            <rFont val="MS P ゴシック"/>
            <family val="3"/>
            <charset val="128"/>
          </rPr>
          <t>３年生の最初の生年月日（○○○○年4月2日）と、
１年生の最後の生年月日（○○○○年4月1日）を
入力すると、「生年月日」のセルの入力規則の
基準となる。</t>
        </r>
        <r>
          <rPr>
            <sz val="9"/>
            <color indexed="81"/>
            <rFont val="MS P ゴシック"/>
            <family val="3"/>
            <charset val="128"/>
          </rPr>
          <t xml:space="preserve">
</t>
        </r>
      </text>
    </comment>
    <comment ref="V6" authorId="0" shapeId="0" xr:uid="{00000000-0006-0000-0300-000002000000}">
      <text>
        <r>
          <rPr>
            <b/>
            <sz val="9"/>
            <color indexed="10"/>
            <rFont val="MS P ゴシック"/>
            <family val="3"/>
            <charset val="128"/>
          </rPr>
          <t>全国大会【初、無】
関東大会【初、無、１】
から選択してください。</t>
        </r>
      </text>
    </comment>
    <comment ref="X6" authorId="1" shapeId="0" xr:uid="{00000000-0006-0000-0300-000003000000}">
      <text>
        <r>
          <rPr>
            <b/>
            <sz val="9"/>
            <color indexed="10"/>
            <rFont val="MS P ゴシック"/>
            <family val="3"/>
            <charset val="128"/>
          </rPr>
          <t>ここでは、ミス防止のために和暦の表示となりますが、申込書は、西暦で表示されます。</t>
        </r>
      </text>
    </comment>
    <comment ref="AS6" authorId="2" shapeId="0" xr:uid="{00000000-0006-0000-0300-000004000000}">
      <text>
        <r>
          <rPr>
            <b/>
            <sz val="9"/>
            <color indexed="10"/>
            <rFont val="MS P ゴシック"/>
            <family val="3"/>
            <charset val="128"/>
          </rPr>
          <t>関東大会で必要に応じて、
引率者氏名、引率者連絡先
を入力してください。</t>
        </r>
      </text>
    </comment>
    <comment ref="AV6" authorId="1" shapeId="0" xr:uid="{00000000-0006-0000-0300-000005000000}">
      <text>
        <r>
          <rPr>
            <b/>
            <sz val="9"/>
            <color indexed="10"/>
            <rFont val="MS P ゴシック"/>
            <family val="3"/>
            <charset val="128"/>
          </rPr>
          <t>氏名に外字がある場合のみ選択をしてください。</t>
        </r>
      </text>
    </comment>
    <comment ref="AO9" authorId="3" shapeId="0" xr:uid="{00000000-0006-0000-0300-000006000000}">
      <text>
        <r>
          <rPr>
            <b/>
            <sz val="9"/>
            <color indexed="10"/>
            <rFont val="ＭＳ Ｐゴシック"/>
            <family val="3"/>
            <charset val="128"/>
          </rPr>
          <t>体重を入力すると、
「出場できる階級」が
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富岡市教育委員会</author>
    <author>Administrator</author>
  </authors>
  <commentList>
    <comment ref="V9" authorId="0" shapeId="0" xr:uid="{00000000-0006-0000-0600-000001000000}">
      <text>
        <r>
          <rPr>
            <b/>
            <sz val="9"/>
            <color indexed="10"/>
            <rFont val="ＭＳ Ｐゴシック"/>
            <family val="3"/>
            <charset val="128"/>
          </rPr>
          <t>左の表から選手の番号を入力すると、申込用紙にも反映されます。</t>
        </r>
      </text>
    </comment>
    <comment ref="Y9" authorId="1" shapeId="0" xr:uid="{00000000-0006-0000-0600-000002000000}">
      <text>
        <r>
          <rPr>
            <b/>
            <sz val="9"/>
            <color indexed="10"/>
            <rFont val="MS P ゴシック"/>
            <family val="3"/>
            <charset val="128"/>
          </rPr>
          <t>体重順に誤りがあると、セルが赤くなります。</t>
        </r>
      </text>
    </comment>
    <comment ref="Z9" authorId="0" shapeId="0" xr:uid="{00000000-0006-0000-0600-000003000000}">
      <text>
        <r>
          <rPr>
            <b/>
            <sz val="9"/>
            <color indexed="10"/>
            <rFont val="ＭＳ Ｐゴシック"/>
            <family val="3"/>
            <charset val="128"/>
          </rPr>
          <t>個人戦に出場する選手は、リストから「○」を選択してください。</t>
        </r>
      </text>
    </comment>
    <comment ref="AD9" authorId="0" shapeId="0" xr:uid="{00000000-0006-0000-0600-000004000000}">
      <text>
        <r>
          <rPr>
            <b/>
            <sz val="9"/>
            <color indexed="10"/>
            <rFont val="ＭＳ Ｐゴシック"/>
            <family val="3"/>
            <charset val="128"/>
          </rPr>
          <t>出場する階級の欄に、左の表から選手の番号を入力してください。そうすると、申込用紙に反映されます。</t>
        </r>
      </text>
    </comment>
    <comment ref="AE9" authorId="0" shapeId="0" xr:uid="{00000000-0006-0000-0600-000005000000}">
      <text>
        <r>
          <rPr>
            <b/>
            <sz val="9"/>
            <color indexed="10"/>
            <rFont val="ＭＳ Ｐゴシック"/>
            <family val="3"/>
            <charset val="128"/>
          </rPr>
          <t>予選の順位を
リストから
選択してください。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富岡市教育委員会</author>
    <author>Administrator</author>
  </authors>
  <commentList>
    <comment ref="V9" authorId="0" shapeId="0" xr:uid="{00000000-0006-0000-0700-000001000000}">
      <text>
        <r>
          <rPr>
            <b/>
            <sz val="9"/>
            <color indexed="10"/>
            <rFont val="ＭＳ Ｐゴシック"/>
            <family val="3"/>
            <charset val="128"/>
          </rPr>
          <t>左の表から選手の番号を入力すると、申込用紙にも反映されます。</t>
        </r>
      </text>
    </comment>
    <comment ref="Y9" authorId="1" shapeId="0" xr:uid="{00000000-0006-0000-0700-000002000000}">
      <text>
        <r>
          <rPr>
            <b/>
            <sz val="9"/>
            <color indexed="10"/>
            <rFont val="MS P ゴシック"/>
            <family val="3"/>
            <charset val="128"/>
          </rPr>
          <t>体重順に誤りがあると、セルが赤くなります。</t>
        </r>
      </text>
    </comment>
    <comment ref="AD9" authorId="0" shapeId="0" xr:uid="{00000000-0006-0000-0700-000003000000}">
      <text>
        <r>
          <rPr>
            <b/>
            <sz val="9"/>
            <color indexed="10"/>
            <rFont val="ＭＳ Ｐゴシック"/>
            <family val="3"/>
            <charset val="128"/>
          </rPr>
          <t>出場する階級の欄に、左の表から選手の番号を入力してください。そうすると、申込用紙に反映されます。</t>
        </r>
      </text>
    </comment>
    <comment ref="AE9" authorId="0" shapeId="0" xr:uid="{00000000-0006-0000-0700-000004000000}">
      <text>
        <r>
          <rPr>
            <b/>
            <sz val="9"/>
            <color indexed="10"/>
            <rFont val="ＭＳ Ｐゴシック"/>
            <family val="3"/>
            <charset val="128"/>
          </rPr>
          <t>予選の順位を
リストから
選択してください。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富岡市教育委員会</author>
    <author>Administrator</author>
  </authors>
  <commentList>
    <comment ref="V9" authorId="0" shapeId="0" xr:uid="{00000000-0006-0000-0900-000001000000}">
      <text>
        <r>
          <rPr>
            <b/>
            <sz val="9"/>
            <color indexed="10"/>
            <rFont val="ＭＳ Ｐゴシック"/>
            <family val="3"/>
            <charset val="128"/>
          </rPr>
          <t>左の表から選手の番号を入力すると、申込用紙にも反映されます。</t>
        </r>
      </text>
    </comment>
    <comment ref="Y9" authorId="1" shapeId="0" xr:uid="{00000000-0006-0000-0900-000002000000}">
      <text>
        <r>
          <rPr>
            <b/>
            <sz val="9"/>
            <color indexed="10"/>
            <rFont val="MS P ゴシック"/>
            <family val="3"/>
            <charset val="128"/>
          </rPr>
          <t>体重順に誤りがあると、セルが赤くなります。</t>
        </r>
      </text>
    </comment>
    <comment ref="Z9" authorId="0" shapeId="0" xr:uid="{00000000-0006-0000-0900-000003000000}">
      <text>
        <r>
          <rPr>
            <b/>
            <sz val="9"/>
            <color indexed="10"/>
            <rFont val="ＭＳ Ｐゴシック"/>
            <family val="3"/>
            <charset val="128"/>
          </rPr>
          <t>個人戦に出場する選手は、リストから「○」を選択してください。</t>
        </r>
      </text>
    </comment>
    <comment ref="AD9" authorId="0" shapeId="0" xr:uid="{00000000-0006-0000-0900-000004000000}">
      <text>
        <r>
          <rPr>
            <b/>
            <sz val="9"/>
            <color indexed="10"/>
            <rFont val="ＭＳ Ｐゴシック"/>
            <family val="3"/>
            <charset val="128"/>
          </rPr>
          <t>出場する階級の欄に、左の表から選手の番号を入力してください。そうすると、申込用紙に反映されます。</t>
        </r>
      </text>
    </comment>
    <comment ref="AE9" authorId="0" shapeId="0" xr:uid="{00000000-0006-0000-0900-000005000000}">
      <text>
        <r>
          <rPr>
            <b/>
            <sz val="9"/>
            <color indexed="10"/>
            <rFont val="ＭＳ Ｐゴシック"/>
            <family val="3"/>
            <charset val="128"/>
          </rPr>
          <t>予選の順位を
リストから
選択してください。</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富岡市教育委員会</author>
    <author>Administrator</author>
  </authors>
  <commentList>
    <comment ref="V9" authorId="0" shapeId="0" xr:uid="{00000000-0006-0000-0A00-000001000000}">
      <text>
        <r>
          <rPr>
            <b/>
            <sz val="9"/>
            <color indexed="10"/>
            <rFont val="ＭＳ Ｐゴシック"/>
            <family val="3"/>
            <charset val="128"/>
          </rPr>
          <t>左の表から選手の番号を入力すると、申込用紙にも反映されます。</t>
        </r>
      </text>
    </comment>
    <comment ref="Y9" authorId="1" shapeId="0" xr:uid="{00000000-0006-0000-0A00-000002000000}">
      <text>
        <r>
          <rPr>
            <b/>
            <sz val="9"/>
            <color indexed="10"/>
            <rFont val="MS P ゴシック"/>
            <family val="3"/>
            <charset val="128"/>
          </rPr>
          <t>体重順に誤りがあると、セルが赤くなります。</t>
        </r>
      </text>
    </comment>
    <comment ref="AD9" authorId="0" shapeId="0" xr:uid="{00000000-0006-0000-0A00-000003000000}">
      <text>
        <r>
          <rPr>
            <b/>
            <sz val="9"/>
            <color indexed="10"/>
            <rFont val="ＭＳ Ｐゴシック"/>
            <family val="3"/>
            <charset val="128"/>
          </rPr>
          <t>出場する階級の欄に、左の表から選手の番号を入力してください。そうすると、申込用紙に反映されます。</t>
        </r>
      </text>
    </comment>
    <comment ref="AE9" authorId="0" shapeId="0" xr:uid="{00000000-0006-0000-0A00-000004000000}">
      <text>
        <r>
          <rPr>
            <b/>
            <sz val="9"/>
            <color indexed="10"/>
            <rFont val="ＭＳ Ｐゴシック"/>
            <family val="3"/>
            <charset val="128"/>
          </rPr>
          <t>予選の順位を
リストから
選択してください。</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tobishima</author>
  </authors>
  <commentList>
    <comment ref="AN7" authorId="0" shapeId="0" xr:uid="{00000000-0006-0000-1400-000001000000}">
      <text>
        <r>
          <rPr>
            <b/>
            <sz val="12"/>
            <color indexed="10"/>
            <rFont val="ＭＳ Ｐゴシック"/>
            <family val="3"/>
            <charset val="128"/>
          </rPr>
          <t>ここに直接入力できません。
印刷を行うだけです。</t>
        </r>
      </text>
    </comment>
  </commentList>
</comments>
</file>

<file path=xl/sharedStrings.xml><?xml version="1.0" encoding="utf-8"?>
<sst xmlns="http://schemas.openxmlformats.org/spreadsheetml/2006/main" count="2037" uniqueCount="427">
  <si>
    <t>所　　　　在　　　　地</t>
    <rPh sb="0" eb="1">
      <t>トコロ</t>
    </rPh>
    <rPh sb="5" eb="6">
      <t>ザイ</t>
    </rPh>
    <rPh sb="10" eb="11">
      <t>チ</t>
    </rPh>
    <phoneticPr fontId="2"/>
  </si>
  <si>
    <t>電　話　番　号</t>
    <rPh sb="0" eb="1">
      <t>デン</t>
    </rPh>
    <rPh sb="2" eb="3">
      <t>ハナシ</t>
    </rPh>
    <rPh sb="4" eb="5">
      <t>バン</t>
    </rPh>
    <rPh sb="6" eb="7">
      <t>ゴウ</t>
    </rPh>
    <phoneticPr fontId="2"/>
  </si>
  <si>
    <t>〒</t>
    <phoneticPr fontId="2"/>
  </si>
  <si>
    <t>オーダー</t>
    <phoneticPr fontId="2"/>
  </si>
  <si>
    <t>学年</t>
    <rPh sb="0" eb="1">
      <t>ガク</t>
    </rPh>
    <rPh sb="1" eb="2">
      <t>トシ</t>
    </rPh>
    <phoneticPr fontId="2"/>
  </si>
  <si>
    <t>段級</t>
    <rPh sb="0" eb="1">
      <t>ダン</t>
    </rPh>
    <rPh sb="1" eb="2">
      <t>キュウ</t>
    </rPh>
    <phoneticPr fontId="2"/>
  </si>
  <si>
    <t>生 年 月 日</t>
    <rPh sb="0" eb="1">
      <t>ショウ</t>
    </rPh>
    <rPh sb="2" eb="3">
      <t>トシ</t>
    </rPh>
    <rPh sb="4" eb="5">
      <t>ツキ</t>
    </rPh>
    <rPh sb="6" eb="7">
      <t>ヒ</t>
    </rPh>
    <phoneticPr fontId="2"/>
  </si>
  <si>
    <t>身長(cm)</t>
    <rPh sb="0" eb="1">
      <t>ミ</t>
    </rPh>
    <rPh sb="1" eb="2">
      <t>チョウ</t>
    </rPh>
    <phoneticPr fontId="2"/>
  </si>
  <si>
    <t>体重(kg)</t>
    <rPh sb="0" eb="1">
      <t>カラダ</t>
    </rPh>
    <rPh sb="1" eb="2">
      <t>シゲル</t>
    </rPh>
    <phoneticPr fontId="2"/>
  </si>
  <si>
    <t>氏</t>
    <rPh sb="0" eb="1">
      <t>シ</t>
    </rPh>
    <phoneticPr fontId="2"/>
  </si>
  <si>
    <t>名</t>
    <rPh sb="0" eb="1">
      <t>メイ</t>
    </rPh>
    <phoneticPr fontId="2"/>
  </si>
  <si>
    <t>たろう</t>
    <phoneticPr fontId="2"/>
  </si>
  <si>
    <t>太郎</t>
    <rPh sb="0" eb="2">
      <t>タロウ</t>
    </rPh>
    <phoneticPr fontId="2"/>
  </si>
  <si>
    <t>（小数点未満は切り上げ）</t>
    <rPh sb="1" eb="4">
      <t>ショウスウテン</t>
    </rPh>
    <rPh sb="4" eb="6">
      <t>ミマン</t>
    </rPh>
    <rPh sb="7" eb="8">
      <t>キ</t>
    </rPh>
    <rPh sb="9" eb="10">
      <t>ア</t>
    </rPh>
    <phoneticPr fontId="2"/>
  </si>
  <si>
    <t>年</t>
    <rPh sb="0" eb="1">
      <t>ネン</t>
    </rPh>
    <phoneticPr fontId="2"/>
  </si>
  <si>
    <t>月</t>
    <rPh sb="0" eb="1">
      <t>ガツ</t>
    </rPh>
    <phoneticPr fontId="2"/>
  </si>
  <si>
    <t>日</t>
    <rPh sb="0" eb="1">
      <t>ニチ</t>
    </rPh>
    <phoneticPr fontId="2"/>
  </si>
  <si>
    <t>監督氏名</t>
    <rPh sb="0" eb="2">
      <t>カントク</t>
    </rPh>
    <rPh sb="2" eb="4">
      <t>シメイ</t>
    </rPh>
    <phoneticPr fontId="2"/>
  </si>
  <si>
    <t>コーチ氏名</t>
    <rPh sb="3" eb="5">
      <t>シメイ</t>
    </rPh>
    <phoneticPr fontId="2"/>
  </si>
  <si>
    <t>大将</t>
    <rPh sb="0" eb="2">
      <t>タイショウ</t>
    </rPh>
    <phoneticPr fontId="2"/>
  </si>
  <si>
    <t>副将</t>
    <rPh sb="0" eb="2">
      <t>フクショウ</t>
    </rPh>
    <phoneticPr fontId="2"/>
  </si>
  <si>
    <t>中堅</t>
    <rPh sb="0" eb="2">
      <t>チュウケン</t>
    </rPh>
    <phoneticPr fontId="2"/>
  </si>
  <si>
    <t>次鋒</t>
    <rPh sb="0" eb="1">
      <t>ジ</t>
    </rPh>
    <rPh sb="1" eb="2">
      <t>ホコ</t>
    </rPh>
    <phoneticPr fontId="2"/>
  </si>
  <si>
    <t>先鋒</t>
    <rPh sb="0" eb="2">
      <t>センポウ</t>
    </rPh>
    <phoneticPr fontId="2"/>
  </si>
  <si>
    <t>プログラム記載用</t>
    <rPh sb="5" eb="7">
      <t>キサイ</t>
    </rPh>
    <rPh sb="7" eb="8">
      <t>ヨウ</t>
    </rPh>
    <phoneticPr fontId="2"/>
  </si>
  <si>
    <t>姓</t>
    <rPh sb="0" eb="1">
      <t>セイ</t>
    </rPh>
    <phoneticPr fontId="2"/>
  </si>
  <si>
    <t>学年</t>
    <rPh sb="0" eb="2">
      <t>ガクネン</t>
    </rPh>
    <phoneticPr fontId="2"/>
  </si>
  <si>
    <t>段</t>
    <rPh sb="0" eb="1">
      <t>ダン</t>
    </rPh>
    <phoneticPr fontId="2"/>
  </si>
  <si>
    <t>生年月日</t>
    <rPh sb="0" eb="2">
      <t>セイネン</t>
    </rPh>
    <rPh sb="2" eb="4">
      <t>ガッピ</t>
    </rPh>
    <phoneticPr fontId="2"/>
  </si>
  <si>
    <t>身長</t>
    <rPh sb="0" eb="2">
      <t>シンチョウ</t>
    </rPh>
    <phoneticPr fontId="2"/>
  </si>
  <si>
    <t>体重</t>
    <rPh sb="0" eb="2">
      <t>タイジュウ</t>
    </rPh>
    <phoneticPr fontId="2"/>
  </si>
  <si>
    <t>ふりがな</t>
    <phoneticPr fontId="2"/>
  </si>
  <si>
    <t>ぐんま</t>
    <phoneticPr fontId="2"/>
  </si>
  <si>
    <t>記入例</t>
    <rPh sb="0" eb="2">
      <t>キニュウ</t>
    </rPh>
    <rPh sb="2" eb="3">
      <t>レイ</t>
    </rPh>
    <phoneticPr fontId="2"/>
  </si>
  <si>
    <t>一郎</t>
    <rPh sb="0" eb="2">
      <t>イチロウ</t>
    </rPh>
    <phoneticPr fontId="2"/>
  </si>
  <si>
    <t>高崎</t>
    <rPh sb="0" eb="2">
      <t>タカサキ</t>
    </rPh>
    <phoneticPr fontId="2"/>
  </si>
  <si>
    <t>五郎</t>
    <rPh sb="0" eb="2">
      <t>ゴロウ</t>
    </rPh>
    <phoneticPr fontId="2"/>
  </si>
  <si>
    <t>群馬</t>
    <rPh sb="0" eb="2">
      <t>グンマ</t>
    </rPh>
    <phoneticPr fontId="2"/>
  </si>
  <si>
    <t>初</t>
    <rPh sb="0" eb="1">
      <t>ショ</t>
    </rPh>
    <phoneticPr fontId="2"/>
  </si>
  <si>
    <t>はなこ</t>
    <phoneticPr fontId="2"/>
  </si>
  <si>
    <t>花子</t>
    <rPh sb="0" eb="2">
      <t>ハナコ</t>
    </rPh>
    <phoneticPr fontId="2"/>
  </si>
  <si>
    <t>女子
団体</t>
    <rPh sb="0" eb="2">
      <t>ジョシ</t>
    </rPh>
    <rPh sb="3" eb="5">
      <t>ダンタイ</t>
    </rPh>
    <phoneticPr fontId="2"/>
  </si>
  <si>
    <t>No</t>
    <phoneticPr fontId="2"/>
  </si>
  <si>
    <t>男子個人</t>
    <rPh sb="0" eb="2">
      <t>ダンシ</t>
    </rPh>
    <rPh sb="2" eb="4">
      <t>コジン</t>
    </rPh>
    <phoneticPr fontId="2"/>
  </si>
  <si>
    <t>選手氏名</t>
    <rPh sb="0" eb="2">
      <t>センシュ</t>
    </rPh>
    <rPh sb="2" eb="4">
      <t>シメイ</t>
    </rPh>
    <phoneticPr fontId="2"/>
  </si>
  <si>
    <t>階級</t>
    <phoneticPr fontId="2"/>
  </si>
  <si>
    <t>例</t>
    <rPh sb="0" eb="1">
      <t>レイ</t>
    </rPh>
    <phoneticPr fontId="2"/>
  </si>
  <si>
    <t>50kg</t>
    <phoneticPr fontId="2"/>
  </si>
  <si>
    <t>前橋　一郎</t>
    <rPh sb="0" eb="2">
      <t>マエバシ</t>
    </rPh>
    <rPh sb="3" eb="5">
      <t>イチロウ</t>
    </rPh>
    <phoneticPr fontId="2"/>
  </si>
  <si>
    <t>高崎　五郎</t>
    <rPh sb="0" eb="2">
      <t>タカサキ</t>
    </rPh>
    <rPh sb="3" eb="5">
      <t>ゴロウ</t>
    </rPh>
    <phoneticPr fontId="2"/>
  </si>
  <si>
    <t>女子個人</t>
    <rPh sb="0" eb="2">
      <t>ジョシ</t>
    </rPh>
    <rPh sb="2" eb="4">
      <t>コジン</t>
    </rPh>
    <phoneticPr fontId="2"/>
  </si>
  <si>
    <t>順位</t>
    <phoneticPr fontId="2"/>
  </si>
  <si>
    <t>48kg</t>
    <phoneticPr fontId="2"/>
  </si>
  <si>
    <t>男子団体</t>
    <phoneticPr fontId="2"/>
  </si>
  <si>
    <t>まえばしいちろう</t>
    <phoneticPr fontId="2"/>
  </si>
  <si>
    <t>たかさきごろう</t>
    <phoneticPr fontId="2"/>
  </si>
  <si>
    <t>ぐんまたろう</t>
    <phoneticPr fontId="2"/>
  </si>
  <si>
    <t>せい</t>
    <phoneticPr fontId="2"/>
  </si>
  <si>
    <t>めい</t>
    <phoneticPr fontId="2"/>
  </si>
  <si>
    <t>ぐんまはなこ</t>
    <phoneticPr fontId="2"/>
  </si>
  <si>
    <t>竹林</t>
    <rPh sb="0" eb="2">
      <t>タケバヤシ</t>
    </rPh>
    <phoneticPr fontId="2"/>
  </si>
  <si>
    <t>千晴</t>
    <rPh sb="0" eb="2">
      <t>チハル</t>
    </rPh>
    <phoneticPr fontId="2"/>
  </si>
  <si>
    <t>ちはる</t>
    <phoneticPr fontId="2"/>
  </si>
  <si>
    <t>令和</t>
    <rPh sb="0" eb="2">
      <t>レイワ</t>
    </rPh>
    <phoneticPr fontId="2"/>
  </si>
  <si>
    <t>学校の基本情報</t>
    <rPh sb="0" eb="2">
      <t>ガッコウ</t>
    </rPh>
    <rPh sb="3" eb="5">
      <t>キホン</t>
    </rPh>
    <rPh sb="5" eb="7">
      <t>ジョウホウ</t>
    </rPh>
    <phoneticPr fontId="2"/>
  </si>
  <si>
    <t>男子選手一覧</t>
    <rPh sb="0" eb="2">
      <t>ダンシ</t>
    </rPh>
    <rPh sb="2" eb="4">
      <t>センシュ</t>
    </rPh>
    <rPh sb="4" eb="6">
      <t>イチラン</t>
    </rPh>
    <phoneticPr fontId="2"/>
  </si>
  <si>
    <t>選手　ふりがな</t>
    <rPh sb="0" eb="2">
      <t>センシュ</t>
    </rPh>
    <phoneticPr fontId="2"/>
  </si>
  <si>
    <t>選手　氏名</t>
    <rPh sb="0" eb="2">
      <t>センシュ</t>
    </rPh>
    <rPh sb="3" eb="5">
      <t>シメイ</t>
    </rPh>
    <phoneticPr fontId="2"/>
  </si>
  <si>
    <t>し</t>
    <phoneticPr fontId="2"/>
  </si>
  <si>
    <t>めい</t>
    <phoneticPr fontId="2"/>
  </si>
  <si>
    <t>出場できる
階級</t>
    <rPh sb="0" eb="2">
      <t>シュツジョウ</t>
    </rPh>
    <rPh sb="6" eb="7">
      <t>カイ</t>
    </rPh>
    <rPh sb="7" eb="8">
      <t>キュウ</t>
    </rPh>
    <phoneticPr fontId="2"/>
  </si>
  <si>
    <t>No</t>
    <phoneticPr fontId="2"/>
  </si>
  <si>
    <t>【選手情報入力シート】</t>
    <rPh sb="1" eb="3">
      <t>センシュ</t>
    </rPh>
    <rPh sb="3" eb="5">
      <t>ジョウホウ</t>
    </rPh>
    <rPh sb="5" eb="7">
      <t>ニュウリョク</t>
    </rPh>
    <phoneticPr fontId="2"/>
  </si>
  <si>
    <t>女子選手一覧</t>
    <rPh sb="0" eb="1">
      <t>オンナ</t>
    </rPh>
    <rPh sb="2" eb="4">
      <t>センシュ</t>
    </rPh>
    <rPh sb="4" eb="6">
      <t>イチラン</t>
    </rPh>
    <phoneticPr fontId="2"/>
  </si>
  <si>
    <t>例</t>
    <rPh sb="0" eb="1">
      <t>レイ</t>
    </rPh>
    <phoneticPr fontId="2"/>
  </si>
  <si>
    <t>『　例　』</t>
    <rPh sb="2" eb="3">
      <t>レイ</t>
    </rPh>
    <phoneticPr fontId="2"/>
  </si>
  <si>
    <t>Ｎｏ</t>
    <phoneticPr fontId="2"/>
  </si>
  <si>
    <t>次鋒</t>
    <rPh sb="0" eb="2">
      <t>ジホウ</t>
    </rPh>
    <phoneticPr fontId="2"/>
  </si>
  <si>
    <t>階級</t>
    <rPh sb="0" eb="2">
      <t>カイキュウ</t>
    </rPh>
    <phoneticPr fontId="2"/>
  </si>
  <si>
    <t>40kg</t>
    <phoneticPr fontId="2"/>
  </si>
  <si>
    <t>【団体戦出場選手】</t>
    <rPh sb="1" eb="4">
      <t>ダンタイセン</t>
    </rPh>
    <rPh sb="4" eb="6">
      <t>シュツジョウ</t>
    </rPh>
    <rPh sb="6" eb="8">
      <t>センシュ</t>
    </rPh>
    <phoneticPr fontId="2"/>
  </si>
  <si>
    <t>【個人戦出場選手】</t>
    <rPh sb="1" eb="3">
      <t>コジン</t>
    </rPh>
    <phoneticPr fontId="2"/>
  </si>
  <si>
    <t>選手　姓</t>
    <rPh sb="0" eb="2">
      <t>センシュ</t>
    </rPh>
    <rPh sb="3" eb="4">
      <t>セイ</t>
    </rPh>
    <phoneticPr fontId="2"/>
  </si>
  <si>
    <t>選手　名</t>
    <rPh sb="0" eb="2">
      <t>センシュ</t>
    </rPh>
    <rPh sb="3" eb="4">
      <t>メイ</t>
    </rPh>
    <phoneticPr fontId="2"/>
  </si>
  <si>
    <t>選手一覧</t>
    <rPh sb="0" eb="2">
      <t>センシュ</t>
    </rPh>
    <rPh sb="2" eb="4">
      <t>イチラン</t>
    </rPh>
    <phoneticPr fontId="2"/>
  </si>
  <si>
    <t>090-8765-4321</t>
    <phoneticPr fontId="2"/>
  </si>
  <si>
    <t>たけばやし</t>
    <phoneticPr fontId="2"/>
  </si>
  <si>
    <t>石川</t>
    <rPh sb="0" eb="2">
      <t>イシカワ</t>
    </rPh>
    <phoneticPr fontId="2"/>
  </si>
  <si>
    <t>弘子</t>
    <rPh sb="0" eb="2">
      <t>ヒロコ</t>
    </rPh>
    <phoneticPr fontId="2"/>
  </si>
  <si>
    <t>ひろこ</t>
    <phoneticPr fontId="2"/>
  </si>
  <si>
    <t>いしかわ</t>
    <phoneticPr fontId="2"/>
  </si>
  <si>
    <t>し</t>
    <phoneticPr fontId="2"/>
  </si>
  <si>
    <t>Topへ戻る</t>
    <rPh sb="4" eb="5">
      <t>モド</t>
    </rPh>
    <phoneticPr fontId="2"/>
  </si>
  <si>
    <t>【申込書の日付を決める】</t>
    <rPh sb="1" eb="4">
      <t>モウシコミショ</t>
    </rPh>
    <rPh sb="5" eb="7">
      <t>ヒヅケ</t>
    </rPh>
    <rPh sb="8" eb="9">
      <t>キ</t>
    </rPh>
    <phoneticPr fontId="2"/>
  </si>
  <si>
    <t>④</t>
    <phoneticPr fontId="2"/>
  </si>
  <si>
    <t>①</t>
    <phoneticPr fontId="2"/>
  </si>
  <si>
    <t>②</t>
    <phoneticPr fontId="2"/>
  </si>
  <si>
    <t>③</t>
    <phoneticPr fontId="2"/>
  </si>
  <si>
    <t>⑦</t>
    <phoneticPr fontId="2"/>
  </si>
  <si>
    <t>柔道大会申込書作成プログラム</t>
    <rPh sb="0" eb="2">
      <t>ジュウドウ</t>
    </rPh>
    <rPh sb="2" eb="4">
      <t>タイカイ</t>
    </rPh>
    <rPh sb="4" eb="7">
      <t>モウシコミショ</t>
    </rPh>
    <rPh sb="7" eb="9">
      <t>サクセイ</t>
    </rPh>
    <phoneticPr fontId="2"/>
  </si>
  <si>
    <t>群馬県</t>
  </si>
  <si>
    <t>ＦＡＸ番号</t>
    <rPh sb="3" eb="5">
      <t>バンゴウ</t>
    </rPh>
    <phoneticPr fontId="2"/>
  </si>
  <si>
    <t>※</t>
    <phoneticPr fontId="2"/>
  </si>
  <si>
    <t>の欄は入力</t>
    <rPh sb="1" eb="2">
      <t>ラン</t>
    </rPh>
    <rPh sb="3" eb="5">
      <t>ニュウリョク</t>
    </rPh>
    <phoneticPr fontId="2"/>
  </si>
  <si>
    <t>の欄はリストから選択</t>
    <rPh sb="1" eb="2">
      <t>ラン</t>
    </rPh>
    <rPh sb="8" eb="10">
      <t>センタク</t>
    </rPh>
    <phoneticPr fontId="2"/>
  </si>
  <si>
    <t>【男子出場選手入力シート】</t>
    <rPh sb="1" eb="3">
      <t>ダンシ</t>
    </rPh>
    <rPh sb="3" eb="5">
      <t>シュツジョウ</t>
    </rPh>
    <rPh sb="5" eb="7">
      <t>センシュ</t>
    </rPh>
    <rPh sb="7" eb="9">
      <t>ニュウリョク</t>
    </rPh>
    <phoneticPr fontId="2"/>
  </si>
  <si>
    <t>【女子出場選手入力シート】</t>
    <rPh sb="1" eb="3">
      <t>ジョシ</t>
    </rPh>
    <rPh sb="3" eb="5">
      <t>シュツジョウ</t>
    </rPh>
    <rPh sb="5" eb="7">
      <t>センシュ</t>
    </rPh>
    <rPh sb="7" eb="9">
      <t>ニュウリョク</t>
    </rPh>
    <phoneticPr fontId="2"/>
  </si>
  <si>
    <t>⑩</t>
    <phoneticPr fontId="2"/>
  </si>
  <si>
    <t>男子参加人数</t>
    <rPh sb="0" eb="2">
      <t>ダンシ</t>
    </rPh>
    <rPh sb="2" eb="4">
      <t>サンカ</t>
    </rPh>
    <rPh sb="4" eb="6">
      <t>ニンズウ</t>
    </rPh>
    <phoneticPr fontId="2"/>
  </si>
  <si>
    <t>女子参加人数</t>
    <rPh sb="0" eb="2">
      <t>ジョシ</t>
    </rPh>
    <rPh sb="2" eb="4">
      <t>サンカ</t>
    </rPh>
    <rPh sb="4" eb="6">
      <t>ニンズウ</t>
    </rPh>
    <phoneticPr fontId="2"/>
  </si>
  <si>
    <t>合計参加人数</t>
    <rPh sb="0" eb="2">
      <t>ゴウケイ</t>
    </rPh>
    <rPh sb="2" eb="4">
      <t>サンカ</t>
    </rPh>
    <rPh sb="4" eb="6">
      <t>ニンズウ</t>
    </rPh>
    <phoneticPr fontId="2"/>
  </si>
  <si>
    <t>一人分は</t>
    <rPh sb="0" eb="2">
      <t>ヒトリ</t>
    </rPh>
    <rPh sb="2" eb="3">
      <t>ブン</t>
    </rPh>
    <phoneticPr fontId="2"/>
  </si>
  <si>
    <t>参加費</t>
    <rPh sb="0" eb="3">
      <t>サンカヒ</t>
    </rPh>
    <phoneticPr fontId="2"/>
  </si>
  <si>
    <t>男子</t>
    <rPh sb="0" eb="1">
      <t>オトコ</t>
    </rPh>
    <phoneticPr fontId="2"/>
  </si>
  <si>
    <t>女子</t>
    <rPh sb="0" eb="1">
      <t>オンナ</t>
    </rPh>
    <phoneticPr fontId="2"/>
  </si>
  <si>
    <t>大会参加費</t>
    <phoneticPr fontId="2"/>
  </si>
  <si>
    <t>となります。</t>
  </si>
  <si>
    <r>
      <rPr>
        <sz val="16"/>
        <rFont val="ＭＳ Ｐ明朝"/>
        <family val="1"/>
        <charset val="128"/>
      </rPr>
      <t>【学校の基本情報を入力】</t>
    </r>
    <r>
      <rPr>
        <sz val="11"/>
        <rFont val="ＭＳ Ｐ明朝"/>
        <family val="1"/>
        <charset val="128"/>
      </rPr>
      <t>　※右の『例』を参考にして入力してください</t>
    </r>
    <rPh sb="1" eb="3">
      <t>ガッコウ</t>
    </rPh>
    <rPh sb="4" eb="6">
      <t>キホン</t>
    </rPh>
    <rPh sb="6" eb="8">
      <t>ジョウホウ</t>
    </rPh>
    <rPh sb="9" eb="11">
      <t>ニュウリョク</t>
    </rPh>
    <rPh sb="14" eb="15">
      <t>ミギ</t>
    </rPh>
    <rPh sb="17" eb="18">
      <t>レイ</t>
    </rPh>
    <rPh sb="20" eb="22">
      <t>サンコウ</t>
    </rPh>
    <rPh sb="25" eb="27">
      <t>ニュウリョク</t>
    </rPh>
    <phoneticPr fontId="2"/>
  </si>
  <si>
    <t>補員２</t>
    <rPh sb="0" eb="2">
      <t>ホイン</t>
    </rPh>
    <phoneticPr fontId="2"/>
  </si>
  <si>
    <t>段位</t>
    <rPh sb="0" eb="2">
      <t>ダンイ</t>
    </rPh>
    <phoneticPr fontId="2"/>
  </si>
  <si>
    <t>住所</t>
    <rPh sb="0" eb="2">
      <t>ジュウショ</t>
    </rPh>
    <phoneticPr fontId="2"/>
  </si>
  <si>
    <t>都道府県</t>
  </si>
  <si>
    <t>北海道</t>
  </si>
  <si>
    <t>青森県</t>
  </si>
  <si>
    <t>岩手県</t>
  </si>
  <si>
    <t>宮城県</t>
  </si>
  <si>
    <t>秋田県</t>
  </si>
  <si>
    <t>山形県</t>
  </si>
  <si>
    <t>福島県</t>
  </si>
  <si>
    <t>茨城県</t>
  </si>
  <si>
    <t>栃木県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</si>
  <si>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</si>
  <si>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</si>
  <si>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</si>
  <si>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</si>
  <si>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</si>
  <si>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</si>
  <si>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</si>
  <si>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</si>
  <si>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</si>
  <si>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</si>
  <si>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</si>
  <si>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</si>
  <si>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</si>
  <si>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</si>
  <si>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</si>
  <si>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</si>
  <si>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</si>
  <si>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</si>
  <si>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</si>
  <si>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</si>
  <si>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</si>
  <si>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</si>
  <si>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愛媛県</t>
  </si>
  <si>
    <t>高知県</t>
  </si>
  <si>
    <t>福岡県</t>
  </si>
  <si>
    <t>佐賀県</t>
  </si>
  <si>
    <t>長崎県</t>
  </si>
  <si>
    <t>熊本県</t>
  </si>
  <si>
    <t>大分県</t>
  </si>
  <si>
    <t>宮崎県</t>
  </si>
  <si>
    <t>鹿児島県</t>
  </si>
  <si>
    <t>氏名</t>
    <rPh sb="0" eb="1">
      <t>シ</t>
    </rPh>
    <rPh sb="1" eb="2">
      <t>メイ</t>
    </rPh>
    <phoneticPr fontId="2"/>
  </si>
  <si>
    <t>職名</t>
    <rPh sb="0" eb="1">
      <t>ショク</t>
    </rPh>
    <rPh sb="1" eb="2">
      <t>メイ</t>
    </rPh>
    <phoneticPr fontId="2"/>
  </si>
  <si>
    <t>五段</t>
  </si>
  <si>
    <t>四段</t>
  </si>
  <si>
    <t>参段</t>
  </si>
  <si>
    <t>依頼監督の時の
保護者または外部指導者名
及び連絡先電話番号</t>
    <rPh sb="19" eb="20">
      <t>メイ</t>
    </rPh>
    <rPh sb="21" eb="22">
      <t>オヨ</t>
    </rPh>
    <rPh sb="23" eb="26">
      <t>レンラクサキ</t>
    </rPh>
    <rPh sb="26" eb="28">
      <t>デンワ</t>
    </rPh>
    <rPh sb="28" eb="30">
      <t>バンゴウ</t>
    </rPh>
    <phoneticPr fontId="2"/>
  </si>
  <si>
    <t>引率者氏名</t>
    <rPh sb="0" eb="3">
      <t>インソツシャ</t>
    </rPh>
    <rPh sb="3" eb="5">
      <t>シメイ</t>
    </rPh>
    <phoneticPr fontId="2"/>
  </si>
  <si>
    <t>(外)･(保)</t>
    <rPh sb="5" eb="6">
      <t>ホ</t>
    </rPh>
    <phoneticPr fontId="2"/>
  </si>
  <si>
    <t>引率者連絡先</t>
    <rPh sb="0" eb="3">
      <t>インソツシャ</t>
    </rPh>
    <rPh sb="3" eb="6">
      <t>レンラクサキ</t>
    </rPh>
    <phoneticPr fontId="2"/>
  </si>
  <si>
    <t>90kg超</t>
  </si>
  <si>
    <t>個人戦出場</t>
    <phoneticPr fontId="2"/>
  </si>
  <si>
    <t>団体戦予選順位</t>
    <rPh sb="0" eb="3">
      <t>ダンタイセン</t>
    </rPh>
    <rPh sb="3" eb="5">
      <t>ヨセン</t>
    </rPh>
    <rPh sb="5" eb="7">
      <t>ジュンイ</t>
    </rPh>
    <phoneticPr fontId="2"/>
  </si>
  <si>
    <t>予選
順位</t>
    <rPh sb="0" eb="2">
      <t>ヨセン</t>
    </rPh>
    <rPh sb="3" eb="5">
      <t>ジュンイ</t>
    </rPh>
    <phoneticPr fontId="2"/>
  </si>
  <si>
    <t>１位</t>
    <rPh sb="1" eb="2">
      <t>イ</t>
    </rPh>
    <phoneticPr fontId="2"/>
  </si>
  <si>
    <t>１位</t>
    <phoneticPr fontId="2"/>
  </si>
  <si>
    <t>初段</t>
  </si>
  <si>
    <t>教員</t>
  </si>
  <si>
    <t>住所（都道府県から入力してください）</t>
    <rPh sb="0" eb="2">
      <t>ジュウショ</t>
    </rPh>
    <rPh sb="3" eb="7">
      <t>トドウフケン</t>
    </rPh>
    <rPh sb="9" eb="11">
      <t>ニュウリョク</t>
    </rPh>
    <phoneticPr fontId="2"/>
  </si>
  <si>
    <t>補員</t>
    <rPh sb="0" eb="2">
      <t>ホイン</t>
    </rPh>
    <phoneticPr fontId="2"/>
  </si>
  <si>
    <t>補員1</t>
    <rPh sb="0" eb="2">
      <t>ホイン</t>
    </rPh>
    <phoneticPr fontId="2"/>
  </si>
  <si>
    <t>補員2</t>
    <rPh sb="0" eb="2">
      <t>ホイン</t>
    </rPh>
    <phoneticPr fontId="2"/>
  </si>
  <si>
    <t>氏名に
外字あり</t>
    <rPh sb="0" eb="2">
      <t>シメイ</t>
    </rPh>
    <rPh sb="4" eb="6">
      <t>ガイジ</t>
    </rPh>
    <phoneticPr fontId="2"/>
  </si>
  <si>
    <t>監督</t>
    <rPh sb="0" eb="2">
      <t>カントク</t>
    </rPh>
    <phoneticPr fontId="2"/>
  </si>
  <si>
    <t>コーチ</t>
    <phoneticPr fontId="2"/>
  </si>
  <si>
    <t>補員１</t>
    <rPh sb="0" eb="2">
      <t>ホイン</t>
    </rPh>
    <phoneticPr fontId="2"/>
  </si>
  <si>
    <t>選手の階級</t>
    <rPh sb="0" eb="2">
      <t>センシュ</t>
    </rPh>
    <rPh sb="3" eb="5">
      <t>カイキュウ</t>
    </rPh>
    <phoneticPr fontId="2"/>
  </si>
  <si>
    <t>予選順位</t>
    <rPh sb="0" eb="2">
      <t>ヨセン</t>
    </rPh>
    <rPh sb="2" eb="4">
      <t>ジュンイ</t>
    </rPh>
    <phoneticPr fontId="2"/>
  </si>
  <si>
    <t>沖縄県</t>
    <rPh sb="0" eb="3">
      <t>オキナワケン</t>
    </rPh>
    <phoneticPr fontId="2"/>
  </si>
  <si>
    <t>郵便番号</t>
    <rPh sb="0" eb="2">
      <t>ユウビン</t>
    </rPh>
    <rPh sb="2" eb="4">
      <t>バンゴウ</t>
    </rPh>
    <phoneticPr fontId="2"/>
  </si>
  <si>
    <t>電話番号</t>
    <rPh sb="0" eb="2">
      <t>デンワ</t>
    </rPh>
    <rPh sb="2" eb="4">
      <t>バンゴウ</t>
    </rPh>
    <phoneticPr fontId="2"/>
  </si>
  <si>
    <t>学校</t>
    <rPh sb="0" eb="2">
      <t>ガッコウ</t>
    </rPh>
    <phoneticPr fontId="2"/>
  </si>
  <si>
    <t>都道府県名</t>
    <rPh sb="0" eb="5">
      <t>トドウフケンメイ</t>
    </rPh>
    <phoneticPr fontId="2"/>
  </si>
  <si>
    <t>男子出場選手 実人数</t>
    <rPh sb="0" eb="2">
      <t>ダンシ</t>
    </rPh>
    <rPh sb="2" eb="4">
      <t>シュツジョウ</t>
    </rPh>
    <rPh sb="4" eb="6">
      <t>センシュ</t>
    </rPh>
    <rPh sb="7" eb="8">
      <t>ジツ</t>
    </rPh>
    <rPh sb="8" eb="10">
      <t>ニンズウ</t>
    </rPh>
    <phoneticPr fontId="2"/>
  </si>
  <si>
    <t>女子出場選手 実人数</t>
    <rPh sb="0" eb="1">
      <t>オンナ</t>
    </rPh>
    <rPh sb="2" eb="4">
      <t>シュツジョウ</t>
    </rPh>
    <rPh sb="4" eb="6">
      <t>センシュ</t>
    </rPh>
    <rPh sb="7" eb="8">
      <t>ジツ</t>
    </rPh>
    <rPh sb="8" eb="10">
      <t>ニンズウ</t>
    </rPh>
    <phoneticPr fontId="2"/>
  </si>
  <si>
    <t>男子監督</t>
    <rPh sb="0" eb="2">
      <t>ダンシ</t>
    </rPh>
    <rPh sb="2" eb="4">
      <t>カントク</t>
    </rPh>
    <phoneticPr fontId="2"/>
  </si>
  <si>
    <t>女子監督</t>
    <rPh sb="0" eb="1">
      <t>オンナ</t>
    </rPh>
    <rPh sb="2" eb="4">
      <t>カントク</t>
    </rPh>
    <phoneticPr fontId="2"/>
  </si>
  <si>
    <t>↓副顧問がコーチの場合、学校の住所を入力してください。</t>
  </si>
  <si>
    <t>↓副顧問がコーチの場合、学校の住所を入力してください。</t>
    <phoneticPr fontId="2"/>
  </si>
  <si>
    <t>年４月１日は、今年度の最終日です。</t>
    <rPh sb="0" eb="1">
      <t>ネン</t>
    </rPh>
    <rPh sb="2" eb="3">
      <t>ガツ</t>
    </rPh>
    <rPh sb="4" eb="5">
      <t>ニチ</t>
    </rPh>
    <rPh sb="7" eb="10">
      <t>コンネンド</t>
    </rPh>
    <rPh sb="11" eb="14">
      <t>サイシュウビ</t>
    </rPh>
    <phoneticPr fontId="2"/>
  </si>
  <si>
    <t>×</t>
    <phoneticPr fontId="2"/>
  </si>
  <si>
    <t>職名が部活動指導員の場合は、任命権者を入力する</t>
    <rPh sb="0" eb="2">
      <t>ショクメイ</t>
    </rPh>
    <rPh sb="16" eb="17">
      <t>ケン</t>
    </rPh>
    <rPh sb="19" eb="21">
      <t>ニュウリョク</t>
    </rPh>
    <phoneticPr fontId="2"/>
  </si>
  <si>
    <t>大会名→</t>
    <rPh sb="0" eb="3">
      <t>タイカイメイ</t>
    </rPh>
    <phoneticPr fontId="2"/>
  </si>
  <si>
    <t>⑤－１</t>
    <phoneticPr fontId="2"/>
  </si>
  <si>
    <t>⑥－１</t>
    <phoneticPr fontId="2"/>
  </si>
  <si>
    <t>⑧－１</t>
    <phoneticPr fontId="2"/>
  </si>
  <si>
    <t>⑤－２</t>
    <phoneticPr fontId="2"/>
  </si>
  <si>
    <t>⑥－２</t>
    <phoneticPr fontId="2"/>
  </si>
  <si>
    <r>
      <t>都道府県委員長の</t>
    </r>
    <r>
      <rPr>
        <b/>
        <sz val="11"/>
        <color rgb="FFFF0000"/>
        <rFont val="ＭＳ Ｐゴシック"/>
        <family val="3"/>
        <charset val="128"/>
      </rPr>
      <t>関東</t>
    </r>
    <r>
      <rPr>
        <sz val="11"/>
        <rFont val="ＭＳ Ｐゴシック"/>
        <family val="3"/>
        <charset val="128"/>
      </rPr>
      <t>集約用（監督はいじりません）</t>
    </r>
    <rPh sb="0" eb="4">
      <t>トドウフケン</t>
    </rPh>
    <rPh sb="4" eb="7">
      <t>イインチョウ</t>
    </rPh>
    <rPh sb="8" eb="10">
      <t>カントウ</t>
    </rPh>
    <rPh sb="10" eb="12">
      <t>シュウヤク</t>
    </rPh>
    <rPh sb="12" eb="13">
      <t>ヨウ</t>
    </rPh>
    <rPh sb="14" eb="16">
      <t>カントク</t>
    </rPh>
    <phoneticPr fontId="2"/>
  </si>
  <si>
    <t>⑧－２</t>
    <phoneticPr fontId="2"/>
  </si>
  <si>
    <t>関東 申込書の印刷</t>
    <rPh sb="0" eb="2">
      <t>カントウ</t>
    </rPh>
    <rPh sb="3" eb="6">
      <t>モウシコミショ</t>
    </rPh>
    <rPh sb="7" eb="9">
      <t>インサツ</t>
    </rPh>
    <phoneticPr fontId="2"/>
  </si>
  <si>
    <t>関東 女子出場選手を決定</t>
    <rPh sb="0" eb="2">
      <t>カントウ</t>
    </rPh>
    <rPh sb="3" eb="4">
      <t>オンナ</t>
    </rPh>
    <rPh sb="5" eb="7">
      <t>シュツジョウ</t>
    </rPh>
    <rPh sb="7" eb="9">
      <t>センシュ</t>
    </rPh>
    <rPh sb="10" eb="12">
      <t>ケッテイ</t>
    </rPh>
    <phoneticPr fontId="2"/>
  </si>
  <si>
    <t>関東 男子出場選手を決定</t>
    <rPh sb="0" eb="2">
      <t>カントウ</t>
    </rPh>
    <rPh sb="3" eb="5">
      <t>ダンシ</t>
    </rPh>
    <rPh sb="5" eb="7">
      <t>シュツジョウ</t>
    </rPh>
    <rPh sb="7" eb="9">
      <t>センシュ</t>
    </rPh>
    <rPh sb="10" eb="12">
      <t>ケッテイ</t>
    </rPh>
    <phoneticPr fontId="2"/>
  </si>
  <si>
    <t>委員長</t>
    <phoneticPr fontId="2"/>
  </si>
  <si>
    <t>（ふりがな）</t>
    <phoneticPr fontId="2"/>
  </si>
  <si>
    <t>勤務校</t>
    <rPh sb="0" eb="2">
      <t>キンム</t>
    </rPh>
    <rPh sb="2" eb="3">
      <t>コウ</t>
    </rPh>
    <phoneticPr fontId="2"/>
  </si>
  <si>
    <r>
      <t>依頼監督氏名欄は、個人戦に於いて</t>
    </r>
    <r>
      <rPr>
        <b/>
        <sz val="10"/>
        <color rgb="FFFF0000"/>
        <rFont val="ＭＳ Ｐ明朝"/>
        <family val="1"/>
        <charset val="128"/>
      </rPr>
      <t>保護者または外部指導者が引率する場合のみ</t>
    </r>
    <r>
      <rPr>
        <sz val="10"/>
        <rFont val="ＭＳ Ｐ明朝"/>
        <family val="1"/>
        <charset val="128"/>
      </rPr>
      <t>入力する。</t>
    </r>
    <rPh sb="0" eb="2">
      <t>イライ</t>
    </rPh>
    <rPh sb="9" eb="12">
      <t>コジンセン</t>
    </rPh>
    <rPh sb="13" eb="14">
      <t>オ</t>
    </rPh>
    <rPh sb="36" eb="38">
      <t>ニュウリョク</t>
    </rPh>
    <phoneticPr fontId="2"/>
  </si>
  <si>
    <t>【個人情報】</t>
    <rPh sb="1" eb="3">
      <t>コジン</t>
    </rPh>
    <rPh sb="3" eb="5">
      <t>ジョウホウ</t>
    </rPh>
    <phoneticPr fontId="2"/>
  </si>
  <si>
    <t>〔□にレで回答〕</t>
    <rPh sb="5" eb="7">
      <t>カイトウ</t>
    </rPh>
    <phoneticPr fontId="2"/>
  </si>
  <si>
    <t>参加生徒本人及び保護者全員の同意を得ています。</t>
    <rPh sb="0" eb="2">
      <t>サンカ</t>
    </rPh>
    <rPh sb="2" eb="4">
      <t>セイト</t>
    </rPh>
    <rPh sb="4" eb="6">
      <t>ホンニン</t>
    </rPh>
    <rPh sb="6" eb="7">
      <t>オヨ</t>
    </rPh>
    <rPh sb="8" eb="11">
      <t>ホゴシャ</t>
    </rPh>
    <rPh sb="11" eb="13">
      <t>ゼンイン</t>
    </rPh>
    <rPh sb="14" eb="16">
      <t>ドウイ</t>
    </rPh>
    <rPh sb="17" eb="18">
      <t>エ</t>
    </rPh>
    <phoneticPr fontId="2"/>
  </si>
  <si>
    <t>一部の参加生徒、保護者の同意が得られません。</t>
    <rPh sb="0" eb="2">
      <t>イチブ</t>
    </rPh>
    <rPh sb="3" eb="5">
      <t>サンカ</t>
    </rPh>
    <rPh sb="5" eb="7">
      <t>セイト</t>
    </rPh>
    <rPh sb="8" eb="11">
      <t>ホゴシャ</t>
    </rPh>
    <rPh sb="12" eb="14">
      <t>ドウイ</t>
    </rPh>
    <rPh sb="15" eb="16">
      <t>エ</t>
    </rPh>
    <phoneticPr fontId="2"/>
  </si>
  <si>
    <t>レ</t>
  </si>
  <si>
    <t>出場人数</t>
    <rPh sb="0" eb="2">
      <t>シュツジョウ</t>
    </rPh>
    <rPh sb="2" eb="4">
      <t>ニンズウ</t>
    </rPh>
    <phoneticPr fontId="2"/>
  </si>
  <si>
    <t>補欠１</t>
    <rPh sb="0" eb="2">
      <t>ホケツ</t>
    </rPh>
    <phoneticPr fontId="2"/>
  </si>
  <si>
    <t>補欠２</t>
    <rPh sb="0" eb="2">
      <t>ホケツ</t>
    </rPh>
    <phoneticPr fontId="2"/>
  </si>
  <si>
    <t>補欠</t>
    <rPh sb="0" eb="2">
      <t>ホケツ</t>
    </rPh>
    <phoneticPr fontId="2"/>
  </si>
  <si>
    <t>男子団体申込書</t>
    <rPh sb="2" eb="4">
      <t>ダンタイ</t>
    </rPh>
    <phoneticPr fontId="2"/>
  </si>
  <si>
    <t>都県名</t>
    <rPh sb="0" eb="1">
      <t>ト</t>
    </rPh>
    <rPh sb="1" eb="2">
      <t>ケン</t>
    </rPh>
    <rPh sb="2" eb="3">
      <t>メイ</t>
    </rPh>
    <phoneticPr fontId="2"/>
  </si>
  <si>
    <t>住　　　　所　　　　地</t>
    <rPh sb="0" eb="1">
      <t>ジュウ</t>
    </rPh>
    <rPh sb="5" eb="6">
      <t>ショ</t>
    </rPh>
    <rPh sb="10" eb="11">
      <t>チ</t>
    </rPh>
    <phoneticPr fontId="2"/>
  </si>
  <si>
    <t>ＴＥＬ</t>
    <phoneticPr fontId="2"/>
  </si>
  <si>
    <t>ＦＡＸ</t>
    <phoneticPr fontId="2"/>
  </si>
  <si>
    <t>職名</t>
    <rPh sb="0" eb="2">
      <t>ショクメイ</t>
    </rPh>
    <phoneticPr fontId="2"/>
  </si>
  <si>
    <t>連　　絡　　先</t>
    <rPh sb="0" eb="1">
      <t>レン</t>
    </rPh>
    <rPh sb="3" eb="4">
      <t>ラク</t>
    </rPh>
    <rPh sb="6" eb="7">
      <t>サキ</t>
    </rPh>
    <phoneticPr fontId="2"/>
  </si>
  <si>
    <t>ふりがな：</t>
    <phoneticPr fontId="2"/>
  </si>
  <si>
    <t>携帯</t>
    <rPh sb="0" eb="2">
      <t>ケイタイ</t>
    </rPh>
    <phoneticPr fontId="2"/>
  </si>
  <si>
    <t>部活動指導員の任命者：</t>
    <rPh sb="0" eb="3">
      <t>ブカツドウ</t>
    </rPh>
    <rPh sb="3" eb="6">
      <t>シドウイン</t>
    </rPh>
    <rPh sb="7" eb="10">
      <t>ニンメイシャ</t>
    </rPh>
    <phoneticPr fontId="2"/>
  </si>
  <si>
    <t>コーチ　※</t>
    <phoneticPr fontId="2"/>
  </si>
  <si>
    <t>※１</t>
    <phoneticPr fontId="2"/>
  </si>
  <si>
    <t>コーチがいる学校のみコーチ欄に記入する。（副顧問、外部指導者のどちらかを選ぶ。）</t>
    <rPh sb="21" eb="24">
      <t>フクコモン</t>
    </rPh>
    <rPh sb="25" eb="27">
      <t>ガイブ</t>
    </rPh>
    <rPh sb="27" eb="30">
      <t>シドウシャ</t>
    </rPh>
    <rPh sb="36" eb="37">
      <t>エラ</t>
    </rPh>
    <phoneticPr fontId="2"/>
  </si>
  <si>
    <t>※２</t>
    <phoneticPr fontId="2"/>
  </si>
  <si>
    <t>同一校においては、団体・個人にかかわらず、同一の監督・コーチとする。ただし、男女が別々に活動しており、それぞれに監督、コーチがいる場合はそれぞれ１名ずつ認められる。</t>
    <rPh sb="0" eb="2">
      <t>ドウイツ</t>
    </rPh>
    <rPh sb="2" eb="3">
      <t>コウ</t>
    </rPh>
    <rPh sb="9" eb="11">
      <t>ダンタイ</t>
    </rPh>
    <rPh sb="12" eb="14">
      <t>コジン</t>
    </rPh>
    <rPh sb="21" eb="23">
      <t>ドウイツ</t>
    </rPh>
    <rPh sb="24" eb="26">
      <t>カントク</t>
    </rPh>
    <rPh sb="38" eb="40">
      <t>ダンジョ</t>
    </rPh>
    <rPh sb="41" eb="43">
      <t>ベツベツ</t>
    </rPh>
    <rPh sb="44" eb="46">
      <t>カツドウ</t>
    </rPh>
    <rPh sb="56" eb="58">
      <t>カントク</t>
    </rPh>
    <rPh sb="65" eb="67">
      <t>バアイ</t>
    </rPh>
    <rPh sb="73" eb="74">
      <t>メイ</t>
    </rPh>
    <rPh sb="76" eb="77">
      <t>ミト</t>
    </rPh>
    <phoneticPr fontId="2"/>
  </si>
  <si>
    <t>順序</t>
    <rPh sb="0" eb="2">
      <t>ジュンジョ</t>
    </rPh>
    <phoneticPr fontId="2"/>
  </si>
  <si>
    <t>段位</t>
    <rPh sb="0" eb="1">
      <t>ダン</t>
    </rPh>
    <rPh sb="1" eb="2">
      <t>イ</t>
    </rPh>
    <phoneticPr fontId="2"/>
  </si>
  <si>
    <t>個人戦
出場○</t>
    <rPh sb="0" eb="2">
      <t>コジン</t>
    </rPh>
    <rPh sb="2" eb="3">
      <t>セン</t>
    </rPh>
    <rPh sb="4" eb="6">
      <t>シュツジョウ</t>
    </rPh>
    <phoneticPr fontId="2"/>
  </si>
  <si>
    <t>なお、同意の得られない生徒は、別添によりその旨を報告します。</t>
    <rPh sb="3" eb="5">
      <t>ドウイ</t>
    </rPh>
    <rPh sb="6" eb="7">
      <t>エ</t>
    </rPh>
    <rPh sb="11" eb="13">
      <t>セイト</t>
    </rPh>
    <rPh sb="15" eb="16">
      <t>ベツ</t>
    </rPh>
    <rPh sb="16" eb="17">
      <t>ゾ</t>
    </rPh>
    <rPh sb="22" eb="23">
      <t>ムネ</t>
    </rPh>
    <rPh sb="24" eb="26">
      <t>ホウコク</t>
    </rPh>
    <phoneticPr fontId="2"/>
  </si>
  <si>
    <t>上記の生徒が</t>
    <rPh sb="0" eb="2">
      <t>ジョウキ</t>
    </rPh>
    <rPh sb="3" eb="5">
      <t>セイト</t>
    </rPh>
    <phoneticPr fontId="2"/>
  </si>
  <si>
    <t>に参加することを承認します。</t>
    <rPh sb="1" eb="3">
      <t>サンカ</t>
    </rPh>
    <rPh sb="8" eb="10">
      <t>ショウニン</t>
    </rPh>
    <phoneticPr fontId="2"/>
  </si>
  <si>
    <t>職印</t>
    <rPh sb="0" eb="2">
      <t>ショクイン</t>
    </rPh>
    <phoneticPr fontId="2"/>
  </si>
  <si>
    <t>男子個人申込書</t>
    <rPh sb="0" eb="1">
      <t>オトコ</t>
    </rPh>
    <phoneticPr fontId="2"/>
  </si>
  <si>
    <t>コーチ　※１</t>
    <phoneticPr fontId="2"/>
  </si>
  <si>
    <t>依頼監督氏名　※２</t>
    <rPh sb="0" eb="2">
      <t>イライ</t>
    </rPh>
    <rPh sb="2" eb="4">
      <t>カントク</t>
    </rPh>
    <rPh sb="4" eb="6">
      <t>シメイ</t>
    </rPh>
    <phoneticPr fontId="2"/>
  </si>
  <si>
    <t>勤　　務　　校</t>
    <rPh sb="0" eb="1">
      <t>ツトム</t>
    </rPh>
    <rPh sb="3" eb="4">
      <t>ツトム</t>
    </rPh>
    <rPh sb="6" eb="7">
      <t>コウ</t>
    </rPh>
    <phoneticPr fontId="2"/>
  </si>
  <si>
    <t>連　　　絡　　　先</t>
    <rPh sb="0" eb="1">
      <t>レン</t>
    </rPh>
    <rPh sb="4" eb="5">
      <t>ラク</t>
    </rPh>
    <rPh sb="8" eb="9">
      <t>サキ</t>
    </rPh>
    <phoneticPr fontId="2"/>
  </si>
  <si>
    <t>コーチがいる学校のみコーチ欄に記入する。（同一校においては、団体・個人にかかわらず、同一の監督・コーチとする。）ただし、男女が別々に活動しており、それぞれに監督、コーチがいる場合はそれぞれ１名ずつ認められる）</t>
    <phoneticPr fontId="2"/>
  </si>
  <si>
    <t>依頼監督氏名欄は、保護者または外部指導者が引率する場合のみ記入する。</t>
    <rPh sb="0" eb="2">
      <t>イライ</t>
    </rPh>
    <rPh sb="2" eb="4">
      <t>カントク</t>
    </rPh>
    <rPh sb="4" eb="6">
      <t>シメイ</t>
    </rPh>
    <rPh sb="6" eb="7">
      <t>ラン</t>
    </rPh>
    <rPh sb="9" eb="12">
      <t>ホゴシャ</t>
    </rPh>
    <rPh sb="15" eb="17">
      <t>ガイブ</t>
    </rPh>
    <rPh sb="17" eb="20">
      <t>シドウシャ</t>
    </rPh>
    <rPh sb="21" eb="23">
      <t>インソツ</t>
    </rPh>
    <rPh sb="25" eb="27">
      <t>バアイ</t>
    </rPh>
    <rPh sb="29" eb="31">
      <t>キニュウ</t>
    </rPh>
    <phoneticPr fontId="2"/>
  </si>
  <si>
    <t>引率保護者・外部指導者※３</t>
    <rPh sb="0" eb="2">
      <t>インソツ</t>
    </rPh>
    <rPh sb="2" eb="5">
      <t>ホゴシャ</t>
    </rPh>
    <rPh sb="6" eb="8">
      <t>ガイブ</t>
    </rPh>
    <rPh sb="8" eb="11">
      <t>シドウシャ</t>
    </rPh>
    <phoneticPr fontId="2"/>
  </si>
  <si>
    <t>連絡先電話番号※４</t>
    <rPh sb="0" eb="3">
      <t>レンラクサキ</t>
    </rPh>
    <rPh sb="3" eb="5">
      <t>デンワ</t>
    </rPh>
    <rPh sb="5" eb="7">
      <t>バンゴウ</t>
    </rPh>
    <phoneticPr fontId="2"/>
  </si>
  <si>
    <t>※３</t>
    <phoneticPr fontId="2"/>
  </si>
  <si>
    <t>保護者または外部指導者が引率する場合には引率保護者・外部指導者名の欄に氏名と（保）または（外）を記入する。</t>
    <phoneticPr fontId="2"/>
  </si>
  <si>
    <t>※４</t>
    <phoneticPr fontId="2"/>
  </si>
  <si>
    <t>※３に記入した場合のみ記入する。</t>
    <phoneticPr fontId="2"/>
  </si>
  <si>
    <t>女子団体申込書</t>
    <rPh sb="0" eb="1">
      <t>オンナ</t>
    </rPh>
    <rPh sb="2" eb="4">
      <t>ダンタイ</t>
    </rPh>
    <phoneticPr fontId="2"/>
  </si>
  <si>
    <t>女子個人申込書</t>
    <rPh sb="0" eb="1">
      <t>オンナ</t>
    </rPh>
    <phoneticPr fontId="2"/>
  </si>
  <si>
    <t>保護者または外部指導者が引率する場合には引率保護者名、外部指導者名の欄に氏名と（保）または（外）を記入する。</t>
    <phoneticPr fontId="2"/>
  </si>
  <si>
    <t>ＮＯ</t>
    <phoneticPr fontId="2"/>
  </si>
  <si>
    <t>領収書宛名</t>
    <rPh sb="0" eb="3">
      <t>リョウシュウショ</t>
    </rPh>
    <rPh sb="3" eb="5">
      <t>アテナ</t>
    </rPh>
    <phoneticPr fontId="2"/>
  </si>
  <si>
    <t>参加実人数</t>
    <rPh sb="0" eb="2">
      <t>サンカ</t>
    </rPh>
    <rPh sb="2" eb="3">
      <t>ジツ</t>
    </rPh>
    <rPh sb="3" eb="5">
      <t>ニンズウ</t>
    </rPh>
    <phoneticPr fontId="2"/>
  </si>
  <si>
    <t>金額</t>
    <rPh sb="0" eb="2">
      <t>キンガク</t>
    </rPh>
    <phoneticPr fontId="2"/>
  </si>
  <si>
    <t>合計金額</t>
    <rPh sb="0" eb="2">
      <t>ゴウケイ</t>
    </rPh>
    <rPh sb="2" eb="4">
      <t>キンガク</t>
    </rPh>
    <phoneticPr fontId="2"/>
  </si>
  <si>
    <t>★１コーチ氏名</t>
    <rPh sb="5" eb="7">
      <t>シメイ</t>
    </rPh>
    <phoneticPr fontId="2"/>
  </si>
  <si>
    <t>★２保護者または
外部指導者引率</t>
    <rPh sb="2" eb="5">
      <t>ホゴシャ</t>
    </rPh>
    <rPh sb="9" eb="11">
      <t>ガイブ</t>
    </rPh>
    <rPh sb="11" eb="14">
      <t>シドウシャ</t>
    </rPh>
    <rPh sb="14" eb="16">
      <t>インソツ</t>
    </rPh>
    <phoneticPr fontId="2"/>
  </si>
  <si>
    <t>渋川　花子</t>
    <rPh sb="0" eb="2">
      <t>シブカワ</t>
    </rPh>
    <rPh sb="3" eb="5">
      <t>ハナコ</t>
    </rPh>
    <phoneticPr fontId="2"/>
  </si>
  <si>
    <t>関東大会用</t>
    <rPh sb="0" eb="2">
      <t>カントウ</t>
    </rPh>
    <rPh sb="2" eb="4">
      <t>タイカイ</t>
    </rPh>
    <rPh sb="4" eb="5">
      <t>ヨウ</t>
    </rPh>
    <phoneticPr fontId="2"/>
  </si>
  <si>
    <t>プログラム代</t>
    <rPh sb="5" eb="6">
      <t>ダイ</t>
    </rPh>
    <phoneticPr fontId="2"/>
  </si>
  <si>
    <t>プログラム代</t>
    <rPh sb="5" eb="6">
      <t>ダイ</t>
    </rPh>
    <phoneticPr fontId="2"/>
  </si>
  <si>
    <t>支払い総額</t>
    <rPh sb="0" eb="2">
      <t>シハラ</t>
    </rPh>
    <rPh sb="3" eb="5">
      <t>ソウガク</t>
    </rPh>
    <phoneticPr fontId="2"/>
  </si>
  <si>
    <t>1　関東 男子団体</t>
    <rPh sb="2" eb="4">
      <t>カントウ</t>
    </rPh>
    <rPh sb="5" eb="6">
      <t>オトコ</t>
    </rPh>
    <rPh sb="7" eb="9">
      <t>ダンタイ</t>
    </rPh>
    <phoneticPr fontId="2"/>
  </si>
  <si>
    <t>3　関東 男子個人</t>
    <rPh sb="2" eb="4">
      <t>カントウ</t>
    </rPh>
    <rPh sb="5" eb="7">
      <t>ダンシ</t>
    </rPh>
    <rPh sb="7" eb="9">
      <t>コジン</t>
    </rPh>
    <phoneticPr fontId="2"/>
  </si>
  <si>
    <t>2　関東 女子団体</t>
    <rPh sb="2" eb="4">
      <t>カントウ</t>
    </rPh>
    <rPh sb="5" eb="7">
      <t>ジョシ</t>
    </rPh>
    <rPh sb="7" eb="9">
      <t>ダンタイ</t>
    </rPh>
    <phoneticPr fontId="2"/>
  </si>
  <si>
    <t>4　関東 女子個人</t>
    <rPh sb="2" eb="4">
      <t>カントウ</t>
    </rPh>
    <rPh sb="5" eb="7">
      <t>ジョシ</t>
    </rPh>
    <rPh sb="7" eb="9">
      <t>コジン</t>
    </rPh>
    <phoneticPr fontId="2"/>
  </si>
  <si>
    <t>⑨－１</t>
    <phoneticPr fontId="2"/>
  </si>
  <si>
    <t>⑨－２</t>
    <phoneticPr fontId="2"/>
  </si>
  <si>
    <t>領収書確認表</t>
    <phoneticPr fontId="2"/>
  </si>
  <si>
    <t>参加費</t>
    <phoneticPr fontId="2"/>
  </si>
  <si>
    <t>プログラム代</t>
    <phoneticPr fontId="2"/>
  </si>
  <si>
    <t/>
  </si>
  <si>
    <t>領収書について（関東だけ）</t>
    <rPh sb="0" eb="3">
      <t>リョウシュウショ</t>
    </rPh>
    <rPh sb="8" eb="10">
      <t>カントウ</t>
    </rPh>
    <phoneticPr fontId="2"/>
  </si>
  <si>
    <t>以下の手順で、作成・提出をお願いします</t>
    <rPh sb="0" eb="2">
      <t>イカ</t>
    </rPh>
    <rPh sb="3" eb="5">
      <t>テジュン</t>
    </rPh>
    <rPh sb="7" eb="9">
      <t>サクセイ</t>
    </rPh>
    <rPh sb="10" eb="12">
      <t>テイシュツ</t>
    </rPh>
    <rPh sb="14" eb="15">
      <t>ネガ</t>
    </rPh>
    <phoneticPr fontId="2"/>
  </si>
  <si>
    <t>３年生は、</t>
    <rPh sb="1" eb="3">
      <t>ネンセイ</t>
    </rPh>
    <phoneticPr fontId="2"/>
  </si>
  <si>
    <t>から</t>
    <phoneticPr fontId="2"/>
  </si>
  <si>
    <t>１年生は、</t>
    <rPh sb="1" eb="3">
      <t>ネンセイ</t>
    </rPh>
    <phoneticPr fontId="2"/>
  </si>
  <si>
    <t>まで</t>
    <phoneticPr fontId="2"/>
  </si>
  <si>
    <t>備考
外字</t>
    <rPh sb="0" eb="2">
      <t>ビコウ</t>
    </rPh>
    <rPh sb="3" eb="5">
      <t>ガイジ</t>
    </rPh>
    <phoneticPr fontId="2"/>
  </si>
  <si>
    <t>団体</t>
    <rPh sb="0" eb="2">
      <t>ダンタイ</t>
    </rPh>
    <phoneticPr fontId="2"/>
  </si>
  <si>
    <t>参加費の確認等</t>
    <rPh sb="0" eb="3">
      <t>サンカヒ</t>
    </rPh>
    <rPh sb="4" eb="6">
      <t>カクニン</t>
    </rPh>
    <rPh sb="6" eb="7">
      <t>トウ</t>
    </rPh>
    <phoneticPr fontId="2"/>
  </si>
  <si>
    <t>関東個人</t>
    <rPh sb="0" eb="2">
      <t>カントウ</t>
    </rPh>
    <rPh sb="2" eb="4">
      <t>コジン</t>
    </rPh>
    <phoneticPr fontId="2"/>
  </si>
  <si>
    <t>の欄は必要に応じて入力・選択</t>
    <rPh sb="1" eb="2">
      <t>ラン</t>
    </rPh>
    <rPh sb="3" eb="5">
      <t>ヒツヨウ</t>
    </rPh>
    <rPh sb="6" eb="7">
      <t>オウ</t>
    </rPh>
    <rPh sb="9" eb="11">
      <t>ニュウリョク</t>
    </rPh>
    <rPh sb="12" eb="14">
      <t>センタク</t>
    </rPh>
    <phoneticPr fontId="2"/>
  </si>
  <si>
    <t>正式名称</t>
    <rPh sb="0" eb="2">
      <t>セイシキ</t>
    </rPh>
    <rPh sb="2" eb="4">
      <t>メイショウ</t>
    </rPh>
    <phoneticPr fontId="2"/>
  </si>
  <si>
    <t>職名または職業</t>
    <rPh sb="0" eb="2">
      <t>ショクメイ</t>
    </rPh>
    <rPh sb="5" eb="7">
      <t>ショクギョウ</t>
    </rPh>
    <phoneticPr fontId="2"/>
  </si>
  <si>
    <t>職名または職業</t>
    <rPh sb="0" eb="1">
      <t>ショク</t>
    </rPh>
    <rPh sb="1" eb="2">
      <t>ナ</t>
    </rPh>
    <rPh sb="5" eb="6">
      <t>ショク</t>
    </rPh>
    <rPh sb="6" eb="7">
      <t>ギョウ</t>
    </rPh>
    <phoneticPr fontId="2"/>
  </si>
  <si>
    <r>
      <t>個人</t>
    </r>
    <r>
      <rPr>
        <b/>
        <sz val="10"/>
        <color theme="1"/>
        <rFont val="ＭＳ Ｐ明朝"/>
        <family val="1"/>
        <charset val="128"/>
      </rPr>
      <t>依頼</t>
    </r>
    <r>
      <rPr>
        <b/>
        <sz val="10"/>
        <color rgb="FFFF0000"/>
        <rFont val="ＭＳ Ｐ明朝"/>
        <family val="1"/>
        <charset val="128"/>
      </rPr>
      <t>監督</t>
    </r>
    <rPh sb="0" eb="2">
      <t>コジン</t>
    </rPh>
    <rPh sb="2" eb="4">
      <t>イライ</t>
    </rPh>
    <rPh sb="4" eb="6">
      <t>カントク</t>
    </rPh>
    <phoneticPr fontId="2"/>
  </si>
  <si>
    <t>副顧問</t>
  </si>
  <si>
    <t>大会参加費</t>
  </si>
  <si>
    <t>プログラム代</t>
  </si>
  <si>
    <t>年度　　ここでは、大会名・生徒の年齢及び学年のための準備をします。管理者以外は、いじらないでください。</t>
    <rPh sb="0" eb="2">
      <t>ネンド</t>
    </rPh>
    <rPh sb="9" eb="12">
      <t>タイカイメイ</t>
    </rPh>
    <rPh sb="13" eb="15">
      <t>セイト</t>
    </rPh>
    <rPh sb="16" eb="18">
      <t>ネンレイ</t>
    </rPh>
    <rPh sb="18" eb="19">
      <t>オヨ</t>
    </rPh>
    <rPh sb="20" eb="22">
      <t>ガクネン</t>
    </rPh>
    <rPh sb="26" eb="28">
      <t>ジュンビ</t>
    </rPh>
    <rPh sb="33" eb="36">
      <t>カンリシャ</t>
    </rPh>
    <rPh sb="36" eb="38">
      <t>イガイ</t>
    </rPh>
    <phoneticPr fontId="2"/>
  </si>
  <si>
    <t>年４月１日は、今年度の最終日です。（黄色いセルに、20○○を入力すると選手の年齢計算の基準となります。）</t>
    <rPh sb="0" eb="1">
      <t>ネン</t>
    </rPh>
    <rPh sb="2" eb="3">
      <t>ガツ</t>
    </rPh>
    <rPh sb="4" eb="5">
      <t>ニチ</t>
    </rPh>
    <rPh sb="7" eb="10">
      <t>コンネンド</t>
    </rPh>
    <rPh sb="11" eb="14">
      <t>サイシュウビ</t>
    </rPh>
    <phoneticPr fontId="2"/>
  </si>
  <si>
    <t>緊急連絡先
【携帯等】</t>
    <rPh sb="0" eb="2">
      <t>キンキュウ</t>
    </rPh>
    <rPh sb="2" eb="5">
      <t>レンラクサキ</t>
    </rPh>
    <phoneticPr fontId="2"/>
  </si>
  <si>
    <t>全柔連メンバーID</t>
    <rPh sb="0" eb="3">
      <t>ゼンジュウレン</t>
    </rPh>
    <phoneticPr fontId="2"/>
  </si>
  <si>
    <t>全柔連
メンバーID</t>
    <rPh sb="0" eb="3">
      <t>ゼンジュウレン</t>
    </rPh>
    <phoneticPr fontId="2"/>
  </si>
  <si>
    <t>男子外部指導者(コーチ)</t>
    <rPh sb="0" eb="2">
      <t>ダンシ</t>
    </rPh>
    <rPh sb="2" eb="7">
      <t>ガイブシドウシャ</t>
    </rPh>
    <phoneticPr fontId="2"/>
  </si>
  <si>
    <t>女子外部指導者(コーチ)</t>
    <rPh sb="0" eb="1">
      <t>オンナ</t>
    </rPh>
    <phoneticPr fontId="2"/>
  </si>
  <si>
    <t>公認柔道指導者資格</t>
    <rPh sb="0" eb="9">
      <t>コウニンジュウドウシドウシャシカク</t>
    </rPh>
    <phoneticPr fontId="2"/>
  </si>
  <si>
    <t>Ｂ指導員</t>
  </si>
  <si>
    <t>Ａ指導員</t>
  </si>
  <si>
    <t>全柔連メンバーID</t>
    <phoneticPr fontId="2"/>
  </si>
  <si>
    <r>
      <t>このシートの文字は、</t>
    </r>
    <r>
      <rPr>
        <b/>
        <sz val="18"/>
        <rFont val="HGP創英角ｺﾞｼｯｸUB"/>
        <family val="3"/>
        <charset val="128"/>
      </rPr>
      <t>「HGP創英角ゴシック正UB」で表示</t>
    </r>
    <r>
      <rPr>
        <b/>
        <sz val="18"/>
        <color rgb="FFFF0000"/>
        <rFont val="HGP創英角ｺﾞｼｯｸUB"/>
        <family val="3"/>
        <charset val="128"/>
      </rPr>
      <t>されています。
「HGP創英角ゴシック正UB」でなく、「・」（ポツ）や「明朝体」の場合には、
外字が使われています。その文字につきましては、</t>
    </r>
    <r>
      <rPr>
        <b/>
        <sz val="18"/>
        <rFont val="HGP創英角ｺﾞｼｯｸUB"/>
        <family val="3"/>
        <charset val="128"/>
      </rPr>
      <t>申し込み用紙の選手の備考欄に</t>
    </r>
    <r>
      <rPr>
        <b/>
        <sz val="18"/>
        <color rgb="FFFF0000"/>
        <rFont val="HGP創英角ｺﾞｼｯｸUB"/>
        <family val="3"/>
        <charset val="128"/>
      </rPr>
      <t>、
赤字で大きめに、手書きをお願いいたします。</t>
    </r>
    <rPh sb="6" eb="8">
      <t>モジ</t>
    </rPh>
    <rPh sb="14" eb="17">
      <t>ソウエイカク</t>
    </rPh>
    <rPh sb="21" eb="22">
      <t>タダシ</t>
    </rPh>
    <rPh sb="26" eb="28">
      <t>ヒョウジ</t>
    </rPh>
    <rPh sb="64" eb="67">
      <t>ミンチョウタイ</t>
    </rPh>
    <rPh sb="69" eb="71">
      <t>バアイ</t>
    </rPh>
    <rPh sb="75" eb="77">
      <t>ガイジ</t>
    </rPh>
    <rPh sb="78" eb="79">
      <t>ツカ</t>
    </rPh>
    <rPh sb="88" eb="90">
      <t>モジ</t>
    </rPh>
    <rPh sb="98" eb="99">
      <t>モウ</t>
    </rPh>
    <rPh sb="100" eb="101">
      <t>コ</t>
    </rPh>
    <rPh sb="102" eb="104">
      <t>ヨウシ</t>
    </rPh>
    <rPh sb="105" eb="107">
      <t>センシュ</t>
    </rPh>
    <rPh sb="108" eb="111">
      <t>ビコウラン</t>
    </rPh>
    <rPh sb="117" eb="118">
      <t>オオ</t>
    </rPh>
    <phoneticPr fontId="2"/>
  </si>
  <si>
    <t>例　：　←外字　　角←OK</t>
    <rPh sb="0" eb="1">
      <t>レイ</t>
    </rPh>
    <rPh sb="6" eb="8">
      <t>ガイジ</t>
    </rPh>
    <rPh sb="10" eb="11">
      <t>ツノ</t>
    </rPh>
    <phoneticPr fontId="2"/>
  </si>
  <si>
    <t>↑「角」の下が突き出ている外字が入力されています。</t>
    <rPh sb="2" eb="3">
      <t>カド</t>
    </rPh>
    <rPh sb="5" eb="6">
      <t>シタ</t>
    </rPh>
    <rPh sb="7" eb="8">
      <t>ツ</t>
    </rPh>
    <rPh sb="9" eb="10">
      <t>デ</t>
    </rPh>
    <rPh sb="13" eb="15">
      <t>ガイジ</t>
    </rPh>
    <rPh sb="16" eb="18">
      <t>ニュウリョク</t>
    </rPh>
    <phoneticPr fontId="2"/>
  </si>
  <si>
    <t>20**/6/6</t>
    <phoneticPr fontId="2"/>
  </si>
  <si>
    <t>20**/5/12</t>
    <phoneticPr fontId="2"/>
  </si>
  <si>
    <t>領収書の宛名について</t>
    <rPh sb="0" eb="3">
      <t>リョウシュウショ</t>
    </rPh>
    <rPh sb="4" eb="6">
      <t>アテナ</t>
    </rPh>
    <phoneticPr fontId="2"/>
  </si>
  <si>
    <t>大会参加費・特別救護費</t>
    <rPh sb="6" eb="8">
      <t>トクベツ</t>
    </rPh>
    <rPh sb="8" eb="11">
      <t>キュウゴヒ</t>
    </rPh>
    <phoneticPr fontId="2"/>
  </si>
  <si>
    <t>円</t>
    <rPh sb="0" eb="1">
      <t>エン</t>
    </rPh>
    <phoneticPr fontId="2"/>
  </si>
  <si>
    <t>特別救護費</t>
    <phoneticPr fontId="2"/>
  </si>
  <si>
    <t>計</t>
    <rPh sb="0" eb="1">
      <t>ケイ</t>
    </rPh>
    <phoneticPr fontId="2"/>
  </si>
  <si>
    <t>となります。</t>
    <phoneticPr fontId="2"/>
  </si>
  <si>
    <t>群馬県大会用</t>
    <rPh sb="0" eb="3">
      <t>グンマケン</t>
    </rPh>
    <rPh sb="3" eb="5">
      <t>タイカイ</t>
    </rPh>
    <rPh sb="5" eb="6">
      <t>ヨウ</t>
    </rPh>
    <phoneticPr fontId="2"/>
  </si>
  <si>
    <t>群馬県内の大会 男子出場選手を決定</t>
    <rPh sb="0" eb="2">
      <t>グンマ</t>
    </rPh>
    <rPh sb="2" eb="4">
      <t>ケンナイ</t>
    </rPh>
    <rPh sb="5" eb="7">
      <t>タイカイ</t>
    </rPh>
    <rPh sb="8" eb="10">
      <t>ダンシ</t>
    </rPh>
    <rPh sb="10" eb="12">
      <t>シュツジョウ</t>
    </rPh>
    <rPh sb="12" eb="14">
      <t>センシュ</t>
    </rPh>
    <rPh sb="15" eb="17">
      <t>ケッテイ</t>
    </rPh>
    <phoneticPr fontId="2"/>
  </si>
  <si>
    <t>群馬県内の大会 女子出場選手を決定</t>
    <rPh sb="0" eb="2">
      <t>グンマ</t>
    </rPh>
    <rPh sb="2" eb="4">
      <t>ケンナイ</t>
    </rPh>
    <rPh sb="5" eb="7">
      <t>タイカイ</t>
    </rPh>
    <rPh sb="8" eb="9">
      <t>オンナ</t>
    </rPh>
    <rPh sb="10" eb="12">
      <t>シュツジョウ</t>
    </rPh>
    <rPh sb="12" eb="14">
      <t>センシュ</t>
    </rPh>
    <rPh sb="15" eb="17">
      <t>ケッテイ</t>
    </rPh>
    <phoneticPr fontId="2"/>
  </si>
  <si>
    <r>
      <t>群馬県内地区委員長の</t>
    </r>
    <r>
      <rPr>
        <b/>
        <sz val="11"/>
        <color rgb="FFFF0000"/>
        <rFont val="ＭＳ Ｐゴシック"/>
        <family val="3"/>
        <charset val="128"/>
      </rPr>
      <t>県大会</t>
    </r>
    <r>
      <rPr>
        <sz val="11"/>
        <rFont val="ＭＳ Ｐゴシック"/>
        <family val="3"/>
        <charset val="128"/>
      </rPr>
      <t>集約用（監督はいじりません）</t>
    </r>
    <rPh sb="0" eb="2">
      <t>グンマ</t>
    </rPh>
    <rPh sb="2" eb="4">
      <t>ケンナイ</t>
    </rPh>
    <rPh sb="4" eb="6">
      <t>チク</t>
    </rPh>
    <rPh sb="6" eb="9">
      <t>イインチョウ</t>
    </rPh>
    <rPh sb="10" eb="13">
      <t>ケンタイカイ</t>
    </rPh>
    <rPh sb="13" eb="15">
      <t>シュウヤク</t>
    </rPh>
    <rPh sb="15" eb="16">
      <t>ヨウ</t>
    </rPh>
    <rPh sb="17" eb="19">
      <t>カントク</t>
    </rPh>
    <phoneticPr fontId="2"/>
  </si>
  <si>
    <t>県大会個人</t>
    <rPh sb="0" eb="3">
      <t>ケンタイカイ</t>
    </rPh>
    <rPh sb="3" eb="5">
      <t>コジン</t>
    </rPh>
    <phoneticPr fontId="2"/>
  </si>
  <si>
    <t>男子コーチ</t>
    <rPh sb="0" eb="2">
      <t>ダンシ</t>
    </rPh>
    <phoneticPr fontId="2"/>
  </si>
  <si>
    <t>女子監督</t>
    <rPh sb="0" eb="2">
      <t>ジョシ</t>
    </rPh>
    <rPh sb="2" eb="4">
      <t>カントク</t>
    </rPh>
    <phoneticPr fontId="2"/>
  </si>
  <si>
    <t>女子コーチ</t>
    <rPh sb="0" eb="2">
      <t>ジョシ</t>
    </rPh>
    <phoneticPr fontId="2"/>
  </si>
  <si>
    <t>度</t>
    <rPh sb="0" eb="1">
      <t>ド</t>
    </rPh>
    <phoneticPr fontId="2"/>
  </si>
  <si>
    <t>柔道大会</t>
    <rPh sb="0" eb="2">
      <t>ジュウドウ</t>
    </rPh>
    <rPh sb="2" eb="4">
      <t>タイカイ</t>
    </rPh>
    <phoneticPr fontId="2"/>
  </si>
  <si>
    <t>男子団体戦参加申込書</t>
    <rPh sb="0" eb="1">
      <t>オトコ</t>
    </rPh>
    <rPh sb="1" eb="2">
      <t>コ</t>
    </rPh>
    <rPh sb="2" eb="4">
      <t>ダンタイ</t>
    </rPh>
    <rPh sb="4" eb="5">
      <t>イクサ</t>
    </rPh>
    <rPh sb="5" eb="7">
      <t>サンカ</t>
    </rPh>
    <rPh sb="7" eb="10">
      <t>モウシコミショ</t>
    </rPh>
    <phoneticPr fontId="2"/>
  </si>
  <si>
    <t>氏　　　名</t>
    <rPh sb="0" eb="1">
      <t>シ</t>
    </rPh>
    <rPh sb="4" eb="5">
      <t>メイ</t>
    </rPh>
    <phoneticPr fontId="2"/>
  </si>
  <si>
    <t>氏　　名</t>
    <rPh sb="0" eb="1">
      <t>シ</t>
    </rPh>
    <rPh sb="3" eb="4">
      <t>メイ</t>
    </rPh>
    <phoneticPr fontId="2"/>
  </si>
  <si>
    <t>（ふ　り　が　な）</t>
    <phoneticPr fontId="2"/>
  </si>
  <si>
    <t>全柔連
ＩＤ番号</t>
    <rPh sb="0" eb="3">
      <t>ゼンジュウレン</t>
    </rPh>
    <rPh sb="6" eb="8">
      <t>バンゴウ</t>
    </rPh>
    <phoneticPr fontId="2"/>
  </si>
  <si>
    <t>大　将</t>
    <rPh sb="0" eb="1">
      <t>ダイ</t>
    </rPh>
    <rPh sb="2" eb="3">
      <t>ショウ</t>
    </rPh>
    <phoneticPr fontId="2"/>
  </si>
  <si>
    <t>副　将</t>
    <rPh sb="0" eb="1">
      <t>フク</t>
    </rPh>
    <rPh sb="2" eb="3">
      <t>ショウ</t>
    </rPh>
    <phoneticPr fontId="2"/>
  </si>
  <si>
    <t>中　堅</t>
    <rPh sb="0" eb="1">
      <t>ナカ</t>
    </rPh>
    <rPh sb="2" eb="3">
      <t>ケン</t>
    </rPh>
    <phoneticPr fontId="2"/>
  </si>
  <si>
    <t>次　鋒</t>
    <rPh sb="0" eb="1">
      <t>ツギ</t>
    </rPh>
    <rPh sb="2" eb="3">
      <t>ホコ</t>
    </rPh>
    <phoneticPr fontId="2"/>
  </si>
  <si>
    <t>先　鋒</t>
    <rPh sb="0" eb="1">
      <t>サキ</t>
    </rPh>
    <phoneticPr fontId="2"/>
  </si>
  <si>
    <t>補　員</t>
    <rPh sb="0" eb="1">
      <t>ホ</t>
    </rPh>
    <rPh sb="2" eb="3">
      <t>イン</t>
    </rPh>
    <phoneticPr fontId="2"/>
  </si>
  <si>
    <t>　 なお、同意が得られない生徒は、別添によりその旨を報告します。</t>
    <rPh sb="5" eb="7">
      <t>ドウイ</t>
    </rPh>
    <rPh sb="8" eb="9">
      <t>エ</t>
    </rPh>
    <rPh sb="13" eb="15">
      <t>セイト</t>
    </rPh>
    <rPh sb="17" eb="19">
      <t>ベッテン</t>
    </rPh>
    <rPh sb="24" eb="25">
      <t>ムネ</t>
    </rPh>
    <rPh sb="26" eb="28">
      <t>ホウコク</t>
    </rPh>
    <phoneticPr fontId="2"/>
  </si>
  <si>
    <t>上記の生徒の大会参加を許可する。</t>
    <rPh sb="0" eb="2">
      <t>ジョウキ</t>
    </rPh>
    <rPh sb="3" eb="5">
      <t>セイト</t>
    </rPh>
    <rPh sb="6" eb="8">
      <t>タイカイ</t>
    </rPh>
    <rPh sb="8" eb="10">
      <t>サンカ</t>
    </rPh>
    <rPh sb="11" eb="13">
      <t>キョカ</t>
    </rPh>
    <phoneticPr fontId="2"/>
  </si>
  <si>
    <t>印</t>
    <rPh sb="0" eb="1">
      <t>イン</t>
    </rPh>
    <phoneticPr fontId="2"/>
  </si>
  <si>
    <t>男子個人戦参加申込書</t>
    <rPh sb="0" eb="2">
      <t>ダンシ</t>
    </rPh>
    <rPh sb="2" eb="5">
      <t>コジンセン</t>
    </rPh>
    <rPh sb="5" eb="7">
      <t>サンカ</t>
    </rPh>
    <rPh sb="7" eb="10">
      <t>モウシコミショ</t>
    </rPh>
    <phoneticPr fontId="2"/>
  </si>
  <si>
    <t>階　級</t>
    <rPh sb="0" eb="1">
      <t>カイ</t>
    </rPh>
    <rPh sb="2" eb="3">
      <t>キュウ</t>
    </rPh>
    <phoneticPr fontId="2"/>
  </si>
  <si>
    <t>女子団体戦参加申込書</t>
    <rPh sb="0" eb="1">
      <t>オンナ</t>
    </rPh>
    <rPh sb="1" eb="2">
      <t>コ</t>
    </rPh>
    <rPh sb="2" eb="4">
      <t>ダンタイ</t>
    </rPh>
    <rPh sb="4" eb="5">
      <t>イクサ</t>
    </rPh>
    <rPh sb="5" eb="7">
      <t>サンカ</t>
    </rPh>
    <rPh sb="7" eb="10">
      <t>モウシコミショ</t>
    </rPh>
    <phoneticPr fontId="2"/>
  </si>
  <si>
    <t>女子個人戦参加申込書</t>
    <rPh sb="0" eb="2">
      <t>ジョシ</t>
    </rPh>
    <rPh sb="2" eb="5">
      <t>コジンセン</t>
    </rPh>
    <rPh sb="5" eb="7">
      <t>サンカ</t>
    </rPh>
    <rPh sb="7" eb="10">
      <t>モウシコミショ</t>
    </rPh>
    <phoneticPr fontId="2"/>
  </si>
  <si>
    <t>群馬県内の大会 申込書の印刷</t>
    <rPh sb="0" eb="4">
      <t>グンマケンナイ</t>
    </rPh>
    <rPh sb="5" eb="7">
      <t>タイカイ</t>
    </rPh>
    <rPh sb="8" eb="11">
      <t>モウシコミショ</t>
    </rPh>
    <rPh sb="12" eb="14">
      <t>インサツ</t>
    </rPh>
    <phoneticPr fontId="2"/>
  </si>
  <si>
    <t>1　群馬県内の大会 男子団体</t>
    <rPh sb="2" eb="6">
      <t>グンマケンナイ</t>
    </rPh>
    <rPh sb="7" eb="9">
      <t>タイカイ</t>
    </rPh>
    <rPh sb="10" eb="11">
      <t>オトコ</t>
    </rPh>
    <rPh sb="12" eb="14">
      <t>ダンタイ</t>
    </rPh>
    <phoneticPr fontId="2"/>
  </si>
  <si>
    <t>2　群馬県内の大会 女子団体</t>
    <rPh sb="2" eb="6">
      <t>グンマケンナイ</t>
    </rPh>
    <rPh sb="7" eb="9">
      <t>タイカイ</t>
    </rPh>
    <rPh sb="10" eb="12">
      <t>ジョシ</t>
    </rPh>
    <rPh sb="12" eb="14">
      <t>ダンタイ</t>
    </rPh>
    <phoneticPr fontId="2"/>
  </si>
  <si>
    <t>3　群馬県内の大会 男子個人</t>
    <rPh sb="2" eb="6">
      <t>グンマケンナイ</t>
    </rPh>
    <rPh sb="7" eb="9">
      <t>タイカイ</t>
    </rPh>
    <rPh sb="10" eb="12">
      <t>ダンシ</t>
    </rPh>
    <rPh sb="12" eb="14">
      <t>コジン</t>
    </rPh>
    <phoneticPr fontId="2"/>
  </si>
  <si>
    <t>4　群馬県内の大会 女子個人</t>
    <rPh sb="2" eb="6">
      <t>グンマケンナイ</t>
    </rPh>
    <rPh sb="7" eb="9">
      <t>タイカイ</t>
    </rPh>
    <rPh sb="10" eb="12">
      <t>ジョシ</t>
    </rPh>
    <rPh sb="12" eb="14">
      <t>コジン</t>
    </rPh>
    <phoneticPr fontId="2"/>
  </si>
  <si>
    <t>このファイルを地区委員長・都道府県委員長へ提出してください</t>
    <rPh sb="7" eb="9">
      <t>チク</t>
    </rPh>
    <rPh sb="9" eb="12">
      <t>イインチョウ</t>
    </rPh>
    <rPh sb="13" eb="17">
      <t>トドウフケン</t>
    </rPh>
    <rPh sb="17" eb="20">
      <t>イインチョウ</t>
    </rPh>
    <rPh sb="21" eb="23">
      <t>テイシュツ</t>
    </rPh>
    <phoneticPr fontId="2"/>
  </si>
  <si>
    <t>監督･コーチ名</t>
    <phoneticPr fontId="2"/>
  </si>
  <si>
    <r>
      <t>※ご希望の領収書となるように領収書宛名や参加実人数を変更することもできます。黄色のセルに、入力してください。
　委員長の先生は、</t>
    </r>
    <r>
      <rPr>
        <b/>
        <sz val="12"/>
        <color rgb="FFFF0000"/>
        <rFont val="ＭＳ Ｐゴシック"/>
        <family val="3"/>
        <charset val="128"/>
      </rPr>
      <t>参加実人数が入力されている列をコピー＆貼り付け</t>
    </r>
    <r>
      <rPr>
        <b/>
        <sz val="12"/>
        <rFont val="ＭＳ Ｐゴシック"/>
        <family val="3"/>
        <charset val="128"/>
      </rPr>
      <t>をしてください。</t>
    </r>
    <rPh sb="56" eb="59">
      <t>イインチョウ</t>
    </rPh>
    <rPh sb="60" eb="62">
      <t>センセイ</t>
    </rPh>
    <rPh sb="64" eb="66">
      <t>サンカ</t>
    </rPh>
    <rPh sb="66" eb="67">
      <t>ジツ</t>
    </rPh>
    <rPh sb="67" eb="69">
      <t>ニンズウ</t>
    </rPh>
    <rPh sb="70" eb="72">
      <t>ニュウリョク</t>
    </rPh>
    <rPh sb="77" eb="78">
      <t>レツ</t>
    </rPh>
    <rPh sb="83" eb="84">
      <t>ハ</t>
    </rPh>
    <rPh sb="85" eb="86">
      <t>ツ</t>
    </rPh>
    <phoneticPr fontId="2"/>
  </si>
  <si>
    <t>学校(地域クラブ活動)名</t>
  </si>
  <si>
    <t>学校(地域クラブ活動)名</t>
    <rPh sb="0" eb="1">
      <t>ガク</t>
    </rPh>
    <rPh sb="1" eb="2">
      <t>コウ</t>
    </rPh>
    <rPh sb="3" eb="5">
      <t>チイキ</t>
    </rPh>
    <rPh sb="8" eb="10">
      <t>カツドウ</t>
    </rPh>
    <rPh sb="11" eb="12">
      <t>メイ</t>
    </rPh>
    <phoneticPr fontId="2"/>
  </si>
  <si>
    <t>いせさきしりつだいよんちゅうがっこう</t>
  </si>
  <si>
    <t>いせさきしりつだいよんちゅうがっこう</t>
    <phoneticPr fontId="2"/>
  </si>
  <si>
    <t>伊勢崎市立第四中学校</t>
    <rPh sb="0" eb="7">
      <t>イセサキシリツダイ4</t>
    </rPh>
    <rPh sb="7" eb="10">
      <t>チュウガッコウ</t>
    </rPh>
    <phoneticPr fontId="2"/>
  </si>
  <si>
    <t>伊勢崎四</t>
    <rPh sb="0" eb="3">
      <t>イセサキ</t>
    </rPh>
    <rPh sb="3" eb="4">
      <t>4</t>
    </rPh>
    <phoneticPr fontId="2"/>
  </si>
  <si>
    <t>いせさきよん</t>
  </si>
  <si>
    <t>いせさきよん</t>
    <phoneticPr fontId="2"/>
  </si>
  <si>
    <t>プログラム用略式名</t>
    <rPh sb="5" eb="6">
      <t>ヨウ</t>
    </rPh>
    <rPh sb="6" eb="8">
      <t>リャクシキ</t>
    </rPh>
    <rPh sb="8" eb="9">
      <t>メイ</t>
    </rPh>
    <phoneticPr fontId="2"/>
  </si>
  <si>
    <t>校長(代表者)名</t>
    <rPh sb="0" eb="2">
      <t>コウチョウ</t>
    </rPh>
    <rPh sb="3" eb="6">
      <t>ダイヒョウシャ</t>
    </rPh>
    <rPh sb="7" eb="8">
      <t>メイ</t>
    </rPh>
    <phoneticPr fontId="2"/>
  </si>
  <si>
    <t>足立　充</t>
    <rPh sb="0" eb="2">
      <t>アダチ</t>
    </rPh>
    <rPh sb="3" eb="4">
      <t>ミツル</t>
    </rPh>
    <phoneticPr fontId="2"/>
  </si>
  <si>
    <t>伊勢崎市下道寺町26番地</t>
    <rPh sb="0" eb="4">
      <t>イセサキシ</t>
    </rPh>
    <rPh sb="4" eb="6">
      <t>シタミチ</t>
    </rPh>
    <rPh sb="6" eb="7">
      <t>テラ</t>
    </rPh>
    <rPh sb="7" eb="8">
      <t>マチ</t>
    </rPh>
    <phoneticPr fontId="2"/>
  </si>
  <si>
    <t>372-0843</t>
    <phoneticPr fontId="2"/>
  </si>
  <si>
    <t>0270-32-8105</t>
    <phoneticPr fontId="2"/>
  </si>
  <si>
    <t>0270-31-1082</t>
    <phoneticPr fontId="2"/>
  </si>
  <si>
    <t>木暮</t>
    <rPh sb="0" eb="2">
      <t>コグレ</t>
    </rPh>
    <phoneticPr fontId="2"/>
  </si>
  <si>
    <t>きぐれ</t>
    <phoneticPr fontId="2"/>
  </si>
  <si>
    <t>寛幸</t>
    <rPh sb="0" eb="2">
      <t>ヒロユキ</t>
    </rPh>
    <phoneticPr fontId="2"/>
  </si>
  <si>
    <t>ひろゆき</t>
    <phoneticPr fontId="2"/>
  </si>
  <si>
    <t>三輪</t>
    <rPh sb="0" eb="2">
      <t>ミワ</t>
    </rPh>
    <phoneticPr fontId="2"/>
  </si>
  <si>
    <t>洋介</t>
    <rPh sb="0" eb="2">
      <t>ヨウスケ</t>
    </rPh>
    <phoneticPr fontId="2"/>
  </si>
  <si>
    <t>ようすけ</t>
    <phoneticPr fontId="2"/>
  </si>
  <si>
    <t>みわ</t>
    <phoneticPr fontId="2"/>
  </si>
  <si>
    <t>379-2204</t>
    <phoneticPr fontId="2"/>
  </si>
  <si>
    <t>群馬県伊勢崎市西久保町2丁目329番地1</t>
    <rPh sb="0" eb="3">
      <t>グンマケン</t>
    </rPh>
    <phoneticPr fontId="2"/>
  </si>
  <si>
    <t>本大会のプログラム及び報道発表並びにホームページにおける氏名・学校(地域クラブ活動)名・学年・写真等の個人情報の掲載については、</t>
    <rPh sb="0" eb="3">
      <t>ホンタイカイ</t>
    </rPh>
    <rPh sb="9" eb="10">
      <t>オヨ</t>
    </rPh>
    <rPh sb="11" eb="13">
      <t>ホウドウ</t>
    </rPh>
    <rPh sb="13" eb="15">
      <t>ハッピョウ</t>
    </rPh>
    <rPh sb="15" eb="16">
      <t>ナラ</t>
    </rPh>
    <rPh sb="28" eb="30">
      <t>シメイ</t>
    </rPh>
    <rPh sb="31" eb="33">
      <t>ガッコウ</t>
    </rPh>
    <rPh sb="34" eb="36">
      <t>チイキ</t>
    </rPh>
    <rPh sb="39" eb="41">
      <t>カツドウ</t>
    </rPh>
    <rPh sb="42" eb="43">
      <t>メイ</t>
    </rPh>
    <rPh sb="44" eb="46">
      <t>ガクネン</t>
    </rPh>
    <rPh sb="47" eb="49">
      <t>シャシン</t>
    </rPh>
    <rPh sb="49" eb="50">
      <t>トウ</t>
    </rPh>
    <rPh sb="51" eb="53">
      <t>コジン</t>
    </rPh>
    <rPh sb="53" eb="55">
      <t>ジョウホウ</t>
    </rPh>
    <rPh sb="56" eb="58">
      <t>ケイサイ</t>
    </rPh>
    <phoneticPr fontId="2"/>
  </si>
  <si>
    <t>本大会のプログラム及び報道発表並びにホームページにおける氏名・学校(地域クラブ活動)名・学年・写真等の個人情報の掲載については、</t>
    <rPh sb="0" eb="3">
      <t>ホンタイカイ</t>
    </rPh>
    <rPh sb="9" eb="10">
      <t>オヨ</t>
    </rPh>
    <rPh sb="11" eb="13">
      <t>ホウドウ</t>
    </rPh>
    <rPh sb="13" eb="15">
      <t>ハッピョウ</t>
    </rPh>
    <rPh sb="15" eb="16">
      <t>ナラ</t>
    </rPh>
    <rPh sb="28" eb="30">
      <t>シメイ</t>
    </rPh>
    <rPh sb="31" eb="33">
      <t>ガッコウ</t>
    </rPh>
    <rPh sb="42" eb="43">
      <t>メイ</t>
    </rPh>
    <rPh sb="44" eb="46">
      <t>ガクネン</t>
    </rPh>
    <rPh sb="47" eb="49">
      <t>シャシン</t>
    </rPh>
    <rPh sb="49" eb="50">
      <t>トウ</t>
    </rPh>
    <rPh sb="51" eb="53">
      <t>コジン</t>
    </rPh>
    <rPh sb="53" eb="55">
      <t>ジョウホウ</t>
    </rPh>
    <rPh sb="56" eb="58">
      <t>ケイサイ</t>
    </rPh>
    <phoneticPr fontId="2"/>
  </si>
  <si>
    <t>岸田</t>
    <rPh sb="0" eb="2">
      <t>キシダ</t>
    </rPh>
    <phoneticPr fontId="2"/>
  </si>
  <si>
    <t>文雄</t>
    <rPh sb="0" eb="2">
      <t>フミオ</t>
    </rPh>
    <phoneticPr fontId="2"/>
  </si>
  <si>
    <t>きしだ</t>
    <phoneticPr fontId="2"/>
  </si>
  <si>
    <t>ふみお</t>
    <phoneticPr fontId="2"/>
  </si>
  <si>
    <t>小渕</t>
    <rPh sb="0" eb="2">
      <t>オブチ</t>
    </rPh>
    <phoneticPr fontId="2"/>
  </si>
  <si>
    <t>優子</t>
    <rPh sb="0" eb="2">
      <t>ユウコ</t>
    </rPh>
    <phoneticPr fontId="2"/>
  </si>
  <si>
    <t>おぶち</t>
    <phoneticPr fontId="2"/>
  </si>
  <si>
    <t>ゆうこ</t>
    <phoneticPr fontId="2"/>
  </si>
  <si>
    <t>学校(地域クラブ活動)名</t>
    <rPh sb="0" eb="2">
      <t>ガッコウ</t>
    </rPh>
    <rPh sb="3" eb="5">
      <t>チイキ</t>
    </rPh>
    <rPh sb="8" eb="10">
      <t>カツドウ</t>
    </rPh>
    <rPh sb="11" eb="12">
      <t>メイ</t>
    </rPh>
    <phoneticPr fontId="2"/>
  </si>
  <si>
    <t>※本大会のプログラム、報道発表、ホームページ、記録集における氏名・学校(地域クラブ活動)名・学
　年・写真等の掲載については、参加生徒の保護者の同意を得ています。</t>
    <rPh sb="1" eb="2">
      <t>ホン</t>
    </rPh>
    <rPh sb="2" eb="4">
      <t>タイカイ</t>
    </rPh>
    <rPh sb="11" eb="13">
      <t>ホウドウ</t>
    </rPh>
    <rPh sb="13" eb="15">
      <t>ハッピョウ</t>
    </rPh>
    <rPh sb="23" eb="26">
      <t>キロクシュウ</t>
    </rPh>
    <rPh sb="30" eb="32">
      <t>シメイ</t>
    </rPh>
    <rPh sb="33" eb="35">
      <t>ガッコウ</t>
    </rPh>
    <rPh sb="36" eb="38">
      <t>チイキ</t>
    </rPh>
    <rPh sb="41" eb="43">
      <t>カツドウ</t>
    </rPh>
    <rPh sb="44" eb="45">
      <t>メイ</t>
    </rPh>
    <rPh sb="46" eb="47">
      <t>ガク</t>
    </rPh>
    <rPh sb="49" eb="50">
      <t>ネン</t>
    </rPh>
    <rPh sb="51" eb="53">
      <t>シャシン</t>
    </rPh>
    <rPh sb="53" eb="54">
      <t>トウ</t>
    </rPh>
    <rPh sb="55" eb="57">
      <t>ケイサイ</t>
    </rPh>
    <phoneticPr fontId="2"/>
  </si>
  <si>
    <t>校長(代表者)名</t>
    <rPh sb="0" eb="1">
      <t>コウ</t>
    </rPh>
    <rPh sb="1" eb="2">
      <t>チョウ</t>
    </rPh>
    <rPh sb="3" eb="6">
      <t>ダイヒョウシャ</t>
    </rPh>
    <rPh sb="7" eb="8">
      <t>メイ</t>
    </rPh>
    <phoneticPr fontId="2"/>
  </si>
  <si>
    <t>※本大会のプログラム、報道発表、ホームページ、記録集における氏名・学校(地域クラブ活動)名・学
　年・写真等の掲載については、参加生徒の保護者の同意を得ています。</t>
    <rPh sb="1" eb="2">
      <t>ホン</t>
    </rPh>
    <rPh sb="2" eb="4">
      <t>タイカイ</t>
    </rPh>
    <rPh sb="11" eb="13">
      <t>ホウドウ</t>
    </rPh>
    <rPh sb="13" eb="15">
      <t>ハッピョウ</t>
    </rPh>
    <rPh sb="23" eb="26">
      <t>キロクシュウ</t>
    </rPh>
    <rPh sb="30" eb="32">
      <t>シメイ</t>
    </rPh>
    <rPh sb="33" eb="35">
      <t>ガッコウ</t>
    </rPh>
    <rPh sb="36" eb="38">
      <t>チイキ</t>
    </rPh>
    <rPh sb="41" eb="43">
      <t>カツドウ</t>
    </rPh>
    <rPh sb="44" eb="45">
      <t>メイ</t>
    </rPh>
    <rPh sb="46" eb="47">
      <t>ガク</t>
    </rPh>
    <rPh sb="49" eb="50">
      <t>トシ</t>
    </rPh>
    <rPh sb="51" eb="53">
      <t>シャシン</t>
    </rPh>
    <rPh sb="53" eb="54">
      <t>トウ</t>
    </rPh>
    <rPh sb="55" eb="57">
      <t>ケイサイ</t>
    </rPh>
    <phoneticPr fontId="2"/>
  </si>
  <si>
    <t>※本大会のプログラム、報道発表、ホームページ、記録集における氏名・学校(地域クラブ活動)名・学
　年・写真等の掲載については、参加生徒の保護者の同意を得ています。</t>
    <rPh sb="1" eb="2">
      <t>ホン</t>
    </rPh>
    <rPh sb="2" eb="4">
      <t>タイカイ</t>
    </rPh>
    <rPh sb="11" eb="13">
      <t>ホウドウ</t>
    </rPh>
    <rPh sb="13" eb="15">
      <t>ハッピョウ</t>
    </rPh>
    <rPh sb="23" eb="26">
      <t>キロクシュウ</t>
    </rPh>
    <rPh sb="30" eb="32">
      <t>シメイ</t>
    </rPh>
    <rPh sb="46" eb="47">
      <t>ガク</t>
    </rPh>
    <rPh sb="49" eb="50">
      <t>トシ</t>
    </rPh>
    <rPh sb="51" eb="53">
      <t>シャシン</t>
    </rPh>
    <rPh sb="53" eb="54">
      <t>トウ</t>
    </rPh>
    <rPh sb="55" eb="57">
      <t>ケイサイ</t>
    </rPh>
    <phoneticPr fontId="2"/>
  </si>
  <si>
    <t>緊急連絡先</t>
    <rPh sb="0" eb="2">
      <t>キンキュウ</t>
    </rPh>
    <rPh sb="2" eb="5">
      <t>レンラクサキ</t>
    </rPh>
    <phoneticPr fontId="2"/>
  </si>
  <si>
    <t>　【携帯等】</t>
    <rPh sb="2" eb="4">
      <t>ケイタイ</t>
    </rPh>
    <rPh sb="4" eb="5">
      <t>トウ</t>
    </rPh>
    <phoneticPr fontId="2"/>
  </si>
  <si>
    <t>プロ用略式名</t>
    <rPh sb="2" eb="3">
      <t>ヨウ</t>
    </rPh>
    <rPh sb="3" eb="5">
      <t>リャクシキ</t>
    </rPh>
    <rPh sb="5" eb="6">
      <t>メイ</t>
    </rPh>
    <phoneticPr fontId="2"/>
  </si>
  <si>
    <t>緊急連絡先</t>
    <rPh sb="0" eb="5">
      <t>キンキュウレンラクサキ</t>
    </rPh>
    <phoneticPr fontId="2"/>
  </si>
  <si>
    <t>正式学校(地域クラブ活動)名</t>
    <rPh sb="0" eb="2">
      <t>セイシキ</t>
    </rPh>
    <rPh sb="2" eb="4">
      <t>ガッコウ</t>
    </rPh>
    <phoneticPr fontId="2"/>
  </si>
  <si>
    <t>学校(地域クラブ活動)名</t>
    <phoneticPr fontId="2"/>
  </si>
  <si>
    <t>正式学校(地域クラブ活動)名</t>
    <rPh sb="0" eb="2">
      <t>セイシキ</t>
    </rPh>
    <phoneticPr fontId="2"/>
  </si>
  <si>
    <t>チーム名</t>
    <rPh sb="3" eb="4">
      <t>メイ</t>
    </rPh>
    <phoneticPr fontId="2"/>
  </si>
  <si>
    <t>学校(学校(地域クラブ活動)名</t>
    <rPh sb="0" eb="2">
      <t>ガッコウ</t>
    </rPh>
    <rPh sb="3" eb="5">
      <t>ガッコウ</t>
    </rPh>
    <rPh sb="6" eb="8">
      <t>チイキ</t>
    </rPh>
    <rPh sb="11" eb="13">
      <t>カツドウ</t>
    </rPh>
    <rPh sb="14" eb="15">
      <t>メイ</t>
    </rPh>
    <phoneticPr fontId="2"/>
  </si>
  <si>
    <t>本大会のプログラム及び報道発表並びにホームページにおける氏名・学校(地域クラブ活動)名・学年・写真等の個人情報の掲載については、</t>
    <rPh sb="0" eb="3">
      <t>ホンタイカイ</t>
    </rPh>
    <rPh sb="9" eb="10">
      <t>オヨ</t>
    </rPh>
    <rPh sb="11" eb="13">
      <t>ホウドウ</t>
    </rPh>
    <rPh sb="13" eb="15">
      <t>ハッピョウ</t>
    </rPh>
    <rPh sb="15" eb="16">
      <t>ナラ</t>
    </rPh>
    <rPh sb="28" eb="30">
      <t>シメイ</t>
    </rPh>
    <rPh sb="31" eb="32">
      <t>ガクメイ</t>
    </rPh>
    <rPh sb="44" eb="46">
      <t>ガクネン</t>
    </rPh>
    <rPh sb="47" eb="49">
      <t>シャシン</t>
    </rPh>
    <rPh sb="49" eb="50">
      <t>トウ</t>
    </rPh>
    <rPh sb="51" eb="53">
      <t>コジン</t>
    </rPh>
    <rPh sb="53" eb="55">
      <t>ジョウホウ</t>
    </rPh>
    <rPh sb="56" eb="58">
      <t>ケイサイ</t>
    </rPh>
    <phoneticPr fontId="2"/>
  </si>
  <si>
    <t>本大会のプログラム及び報道発表並びにホームページにおける氏名・学校(地域クラブ活動)名・学年・写真等の個人情報の掲載については、</t>
    <rPh sb="0" eb="3">
      <t>ホンタイカイ</t>
    </rPh>
    <rPh sb="9" eb="10">
      <t>オヨ</t>
    </rPh>
    <rPh sb="11" eb="13">
      <t>ホウドウ</t>
    </rPh>
    <rPh sb="13" eb="15">
      <t>ハッピョウ</t>
    </rPh>
    <rPh sb="15" eb="16">
      <t>ナラ</t>
    </rPh>
    <rPh sb="28" eb="30">
      <t>シメイ</t>
    </rPh>
    <rPh sb="43" eb="44">
      <t>コウメイ</t>
    </rPh>
    <rPh sb="44" eb="46">
      <t>ガクネン</t>
    </rPh>
    <rPh sb="47" eb="49">
      <t>シャシン</t>
    </rPh>
    <rPh sb="49" eb="50">
      <t>トウ</t>
    </rPh>
    <rPh sb="51" eb="53">
      <t>コジン</t>
    </rPh>
    <rPh sb="53" eb="55">
      <t>ジョウホウ</t>
    </rPh>
    <rPh sb="56" eb="58">
      <t>ケイサイ</t>
    </rPh>
    <phoneticPr fontId="2"/>
  </si>
  <si>
    <t>本大会のプログラム及び報道発表並びにホームページにおける氏名・学校(地域クラブ活動)名・学年・写真等の個人情報の掲載については、</t>
    <rPh sb="0" eb="3">
      <t>ホンタイカイ</t>
    </rPh>
    <rPh sb="9" eb="10">
      <t>オヨ</t>
    </rPh>
    <rPh sb="11" eb="13">
      <t>ホウドウ</t>
    </rPh>
    <rPh sb="13" eb="15">
      <t>ハッピョウ</t>
    </rPh>
    <rPh sb="15" eb="16">
      <t>ナラ</t>
    </rPh>
    <rPh sb="28" eb="30">
      <t>シメイ</t>
    </rPh>
    <rPh sb="31" eb="33">
      <t>ガッコウ</t>
    </rPh>
    <rPh sb="44" eb="46">
      <t>ガクネン</t>
    </rPh>
    <rPh sb="47" eb="49">
      <t>シャシン</t>
    </rPh>
    <rPh sb="49" eb="50">
      <t>トウ</t>
    </rPh>
    <rPh sb="51" eb="53">
      <t>コジン</t>
    </rPh>
    <rPh sb="53" eb="55">
      <t>ジョウホウ</t>
    </rPh>
    <rPh sb="56" eb="58">
      <t>ケイサイ</t>
    </rPh>
    <phoneticPr fontId="2"/>
  </si>
  <si>
    <t>伊勢崎</t>
    <rPh sb="0" eb="3">
      <t>イセサキ</t>
    </rPh>
    <phoneticPr fontId="2"/>
  </si>
  <si>
    <t>いせさきいちろう</t>
  </si>
  <si>
    <t>伊勢崎市立第四中学校柔道部</t>
    <rPh sb="0" eb="7">
      <t>イセサキシリツダイ4</t>
    </rPh>
    <rPh sb="7" eb="10">
      <t>チュウガッコウ</t>
    </rPh>
    <rPh sb="10" eb="13">
      <t>ジュウドウブ</t>
    </rPh>
    <phoneticPr fontId="2"/>
  </si>
  <si>
    <t>基本情報を入力（群馬県内の大会・関東）</t>
    <rPh sb="0" eb="2">
      <t>キホン</t>
    </rPh>
    <rPh sb="2" eb="4">
      <t>ジョウホウ</t>
    </rPh>
    <rPh sb="5" eb="7">
      <t>ニュウリョク</t>
    </rPh>
    <rPh sb="8" eb="10">
      <t>グンマ</t>
    </rPh>
    <rPh sb="10" eb="12">
      <t>ケンナイ</t>
    </rPh>
    <rPh sb="13" eb="15">
      <t>タイカイ</t>
    </rPh>
    <rPh sb="16" eb="18">
      <t>カントウ</t>
    </rPh>
    <phoneticPr fontId="2"/>
  </si>
  <si>
    <t>男子選手のデータを入力（群馬県内の大会・関東）</t>
    <rPh sb="0" eb="2">
      <t>ダンシ</t>
    </rPh>
    <rPh sb="2" eb="4">
      <t>センシュ</t>
    </rPh>
    <rPh sb="9" eb="11">
      <t>ニュウリョク</t>
    </rPh>
    <rPh sb="12" eb="14">
      <t>グンマ</t>
    </rPh>
    <rPh sb="14" eb="16">
      <t>ケンナイ</t>
    </rPh>
    <rPh sb="17" eb="19">
      <t>タイカイ</t>
    </rPh>
    <rPh sb="20" eb="22">
      <t>カントウ</t>
    </rPh>
    <phoneticPr fontId="2"/>
  </si>
  <si>
    <t>女子選手のデータを入力（群馬県内の大会・関東）</t>
    <rPh sb="0" eb="1">
      <t>オンナ</t>
    </rPh>
    <rPh sb="2" eb="4">
      <t>センシュ</t>
    </rPh>
    <rPh sb="9" eb="11">
      <t>ニュウリョク</t>
    </rPh>
    <rPh sb="12" eb="16">
      <t>グンマケンナイ</t>
    </rPh>
    <rPh sb="17" eb="19">
      <t>タイカイ</t>
    </rPh>
    <phoneticPr fontId="2"/>
  </si>
  <si>
    <t>外字が対応可能か確認（群馬県内の大会・関東）</t>
    <rPh sb="0" eb="2">
      <t>ガイジ</t>
    </rPh>
    <rPh sb="3" eb="5">
      <t>タイオウ</t>
    </rPh>
    <rPh sb="5" eb="7">
      <t>カノウ</t>
    </rPh>
    <rPh sb="8" eb="10">
      <t>カクニン</t>
    </rPh>
    <rPh sb="11" eb="15">
      <t>グンマケンナイ</t>
    </rPh>
    <rPh sb="16" eb="18">
      <t>タイカイ</t>
    </rPh>
    <phoneticPr fontId="2"/>
  </si>
  <si>
    <t>申込書の日付を入力（群馬県内の大会・関東）</t>
    <rPh sb="0" eb="3">
      <t>モウシコミショ</t>
    </rPh>
    <rPh sb="4" eb="6">
      <t>ヒヅケ</t>
    </rPh>
    <rPh sb="7" eb="9">
      <t>ニュウリョク</t>
    </rPh>
    <rPh sb="10" eb="14">
      <t>グンマケンナイ</t>
    </rPh>
    <rPh sb="15" eb="17">
      <t>タイカイ</t>
    </rPh>
    <rPh sb="18" eb="20">
      <t>カントウ</t>
    </rPh>
    <phoneticPr fontId="2"/>
  </si>
  <si>
    <t>参加費の確認（県大会・関東）</t>
    <rPh sb="0" eb="3">
      <t>サンカヒ</t>
    </rPh>
    <rPh sb="4" eb="6">
      <t>カクニン</t>
    </rPh>
    <rPh sb="7" eb="8">
      <t>ゼンケン</t>
    </rPh>
    <rPh sb="8" eb="10">
      <t>タイカイ</t>
    </rPh>
    <rPh sb="11" eb="13">
      <t>カントウ</t>
    </rPh>
    <phoneticPr fontId="2"/>
  </si>
  <si>
    <t>第３位</t>
  </si>
  <si>
    <t>第５０回関東中学校柔道大会</t>
    <phoneticPr fontId="2"/>
  </si>
  <si>
    <t>第５０回関東中学校柔道大会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</si>
</sst>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_ "/>
    <numFmt numFmtId="177" formatCode="0_ "/>
    <numFmt numFmtId="178" formatCode="yyyy/m/d;@"/>
    <numFmt numFmtId="179" formatCode="0.0"/>
    <numFmt numFmtId="180" formatCode="[$-411]ggge&quot;年&quot;m&quot;月&quot;d&quot;日&quot;;@"/>
    <numFmt numFmtId="181" formatCode="[$-F800]dddd\,\ mmmm\ dd\,\ yyyy"/>
    <numFmt numFmtId="182" formatCode="#,###"/>
    <numFmt numFmtId="183" formatCode="#"/>
  </numFmts>
  <fonts count="7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b/>
      <sz val="14"/>
      <name val="ＭＳ Ｐ明朝"/>
      <family val="1"/>
      <charset val="128"/>
    </font>
    <font>
      <b/>
      <sz val="14"/>
      <name val="ＭＳ Ｐゴシック"/>
      <family val="3"/>
      <charset val="128"/>
    </font>
    <font>
      <sz val="16"/>
      <name val="ＭＳ Ｐ明朝"/>
      <family val="1"/>
      <charset val="128"/>
    </font>
    <font>
      <b/>
      <sz val="16"/>
      <color rgb="FFFF0000"/>
      <name val="ＭＳ Ｐ明朝"/>
      <family val="1"/>
      <charset val="128"/>
    </font>
    <font>
      <b/>
      <sz val="11"/>
      <name val="ＭＳ Ｐゴシック"/>
      <family val="3"/>
      <charset val="128"/>
    </font>
    <font>
      <sz val="36"/>
      <name val="ＭＳ Ｐゴシック"/>
      <family val="3"/>
      <charset val="128"/>
    </font>
    <font>
      <sz val="16"/>
      <name val="ＭＳ Ｐゴシック"/>
      <family val="3"/>
      <charset val="128"/>
    </font>
    <font>
      <b/>
      <sz val="16"/>
      <color indexed="12"/>
      <name val="ＭＳ Ｐゴシック"/>
      <family val="3"/>
      <charset val="128"/>
    </font>
    <font>
      <b/>
      <sz val="16"/>
      <color rgb="FFFF0000"/>
      <name val="ＭＳ Ｐゴシック"/>
      <family val="3"/>
      <charset val="128"/>
    </font>
    <font>
      <b/>
      <sz val="16"/>
      <name val="ＭＳ Ｐゴシック"/>
      <family val="3"/>
      <charset val="128"/>
    </font>
    <font>
      <sz val="11"/>
      <color theme="1"/>
      <name val="ＭＳ Ｐゴシック"/>
      <family val="3"/>
      <charset val="128"/>
      <scheme val="minor"/>
    </font>
    <font>
      <b/>
      <sz val="9"/>
      <color indexed="10"/>
      <name val="ＭＳ Ｐゴシック"/>
      <family val="3"/>
      <charset val="128"/>
    </font>
    <font>
      <b/>
      <sz val="11"/>
      <color rgb="FFFF0000"/>
      <name val="ＭＳ Ｐゴシック"/>
      <family val="3"/>
      <charset val="128"/>
      <scheme val="minor"/>
    </font>
    <font>
      <sz val="24"/>
      <name val="ＭＳ Ｐゴシック"/>
      <family val="3"/>
      <charset val="128"/>
    </font>
    <font>
      <b/>
      <sz val="16"/>
      <color rgb="FF0000FF"/>
      <name val="ＭＳ Ｐゴシック"/>
      <family val="3"/>
      <charset val="128"/>
    </font>
    <font>
      <b/>
      <sz val="26"/>
      <name val="ＭＳ Ｐ明朝"/>
      <family val="1"/>
      <charset val="128"/>
    </font>
    <font>
      <u/>
      <sz val="11"/>
      <color theme="10"/>
      <name val="ＭＳ Ｐゴシック"/>
      <family val="3"/>
      <charset val="128"/>
    </font>
    <font>
      <sz val="20"/>
      <name val="ＭＳ Ｐ明朝"/>
      <family val="1"/>
      <charset val="128"/>
    </font>
    <font>
      <sz val="22"/>
      <name val="ＭＳ Ｐ明朝"/>
      <family val="1"/>
      <charset val="128"/>
    </font>
    <font>
      <b/>
      <sz val="28"/>
      <color rgb="FFFF0000"/>
      <name val="ＭＳ Ｐ明朝"/>
      <family val="1"/>
      <charset val="128"/>
    </font>
    <font>
      <u/>
      <sz val="22"/>
      <color theme="10"/>
      <name val="ＭＳ Ｐゴシック"/>
      <family val="3"/>
      <charset val="128"/>
    </font>
    <font>
      <u/>
      <sz val="28"/>
      <color theme="10"/>
      <name val="ＭＳ Ｐゴシック"/>
      <family val="3"/>
      <charset val="128"/>
    </font>
    <font>
      <b/>
      <sz val="11"/>
      <color theme="0"/>
      <name val="ＭＳ Ｐゴシック"/>
      <family val="3"/>
      <charset val="128"/>
    </font>
    <font>
      <b/>
      <sz val="9"/>
      <color indexed="10"/>
      <name val="MS P ゴシック"/>
      <family val="3"/>
      <charset val="128"/>
    </font>
    <font>
      <sz val="11"/>
      <color theme="0"/>
      <name val="ＭＳ Ｐ明朝"/>
      <family val="1"/>
      <charset val="128"/>
    </font>
    <font>
      <sz val="11"/>
      <color theme="1"/>
      <name val="ＭＳ Ｐ明朝"/>
      <family val="1"/>
      <charset val="128"/>
    </font>
    <font>
      <b/>
      <sz val="11"/>
      <color theme="1"/>
      <name val="ＭＳ Ｐ明朝"/>
      <family val="1"/>
      <charset val="128"/>
    </font>
    <font>
      <u/>
      <sz val="18"/>
      <color theme="10"/>
      <name val="ＭＳ Ｐゴシック"/>
      <family val="3"/>
      <charset val="128"/>
    </font>
    <font>
      <b/>
      <sz val="11"/>
      <color indexed="10"/>
      <name val="ＭＳ Ｐゴシック"/>
      <family val="3"/>
      <charset val="128"/>
    </font>
    <font>
      <b/>
      <sz val="11"/>
      <color rgb="FFFF0000"/>
      <name val="ＭＳ Ｐ明朝"/>
      <family val="1"/>
      <charset val="128"/>
    </font>
    <font>
      <sz val="10"/>
      <name val="ＭＳ Ｐ明朝"/>
      <family val="1"/>
      <charset val="128"/>
    </font>
    <font>
      <sz val="9"/>
      <color indexed="81"/>
      <name val="MS P ゴシック"/>
      <family val="3"/>
      <charset val="128"/>
    </font>
    <font>
      <sz val="9"/>
      <name val="ＭＳ Ｐゴシック"/>
      <family val="3"/>
      <charset val="128"/>
    </font>
    <font>
      <b/>
      <sz val="11"/>
      <color rgb="FF0070C0"/>
      <name val="ＭＳ Ｐゴシック"/>
      <family val="3"/>
      <charset val="128"/>
    </font>
    <font>
      <b/>
      <sz val="11"/>
      <color rgb="FFFF0000"/>
      <name val="ＭＳ Ｐゴシック"/>
      <family val="3"/>
      <charset val="128"/>
    </font>
    <font>
      <u/>
      <sz val="20"/>
      <color theme="10"/>
      <name val="ＭＳ Ｐゴシック"/>
      <family val="3"/>
      <charset val="128"/>
    </font>
    <font>
      <sz val="9"/>
      <color indexed="81"/>
      <name val="ＭＳ Ｐゴシック"/>
      <family val="3"/>
      <charset val="128"/>
    </font>
    <font>
      <b/>
      <sz val="11"/>
      <color theme="0"/>
      <name val="ＭＳ Ｐゴシック"/>
      <family val="3"/>
      <charset val="128"/>
      <scheme val="minor"/>
    </font>
    <font>
      <sz val="11"/>
      <name val="ＭＳ Ｐゴシック"/>
      <family val="3"/>
      <charset val="128"/>
      <scheme val="minor"/>
    </font>
    <font>
      <sz val="10.5"/>
      <name val="ＭＳ Ｐ明朝"/>
      <family val="1"/>
      <charset val="128"/>
    </font>
    <font>
      <b/>
      <sz val="10"/>
      <color rgb="FFFF0000"/>
      <name val="ＭＳ Ｐ明朝"/>
      <family val="1"/>
      <charset val="128"/>
    </font>
    <font>
      <b/>
      <sz val="10"/>
      <color theme="1"/>
      <name val="ＭＳ Ｐ明朝"/>
      <family val="1"/>
      <charset val="128"/>
    </font>
    <font>
      <b/>
      <sz val="16"/>
      <color indexed="10"/>
      <name val="MS P ゴシック"/>
      <family val="3"/>
      <charset val="128"/>
    </font>
    <font>
      <b/>
      <sz val="18"/>
      <name val="ＭＳ Ｐ明朝"/>
      <family val="1"/>
      <charset val="128"/>
    </font>
    <font>
      <sz val="8"/>
      <name val="ＭＳ Ｐ明朝"/>
      <family val="1"/>
      <charset val="128"/>
    </font>
    <font>
      <sz val="9"/>
      <name val="ＭＳ Ｐ明朝"/>
      <family val="1"/>
      <charset val="128"/>
    </font>
    <font>
      <b/>
      <sz val="20"/>
      <name val="ＭＳ Ｐゴシック"/>
      <family val="3"/>
      <charset val="128"/>
    </font>
    <font>
      <b/>
      <sz val="12"/>
      <name val="ＭＳ Ｐゴシック"/>
      <family val="3"/>
      <charset val="128"/>
    </font>
    <font>
      <b/>
      <sz val="12"/>
      <color rgb="FFFF0000"/>
      <name val="ＭＳ Ｐゴシック"/>
      <family val="3"/>
      <charset val="128"/>
    </font>
    <font>
      <b/>
      <sz val="16"/>
      <color indexed="10"/>
      <name val="ＭＳ Ｐゴシック"/>
      <family val="3"/>
      <charset val="128"/>
    </font>
    <font>
      <b/>
      <sz val="12"/>
      <color indexed="10"/>
      <name val="ＭＳ Ｐゴシック"/>
      <family val="3"/>
      <charset val="128"/>
    </font>
    <font>
      <b/>
      <sz val="18"/>
      <color rgb="FFFF0000"/>
      <name val="ＭＳ Ｐ明朝"/>
      <family val="1"/>
      <charset val="128"/>
    </font>
    <font>
      <i/>
      <sz val="11"/>
      <name val="ＭＳ Ｐ明朝"/>
      <family val="1"/>
      <charset val="128"/>
    </font>
    <font>
      <u/>
      <sz val="16"/>
      <color theme="10"/>
      <name val="ＭＳ Ｐゴシック"/>
      <family val="3"/>
      <charset val="128"/>
    </font>
    <font>
      <sz val="11"/>
      <name val="HGP創英角ｺﾞｼｯｸUB"/>
      <family val="3"/>
      <charset val="128"/>
    </font>
    <font>
      <u/>
      <sz val="22"/>
      <color theme="10"/>
      <name val="HGP創英角ｺﾞｼｯｸUB"/>
      <family val="3"/>
      <charset val="128"/>
    </font>
    <font>
      <b/>
      <sz val="18"/>
      <color rgb="FFFF0000"/>
      <name val="HGP創英角ｺﾞｼｯｸUB"/>
      <family val="3"/>
      <charset val="128"/>
    </font>
    <font>
      <b/>
      <sz val="18"/>
      <name val="HGP創英角ｺﾞｼｯｸUB"/>
      <family val="3"/>
      <charset val="128"/>
    </font>
    <font>
      <sz val="26"/>
      <color rgb="FFFF0000"/>
      <name val="HGP創英角ｺﾞｼｯｸUB"/>
      <family val="3"/>
      <charset val="128"/>
    </font>
    <font>
      <sz val="24"/>
      <name val="HGP創英角ｺﾞｼｯｸUB"/>
      <family val="3"/>
      <charset val="128"/>
    </font>
    <font>
      <sz val="18"/>
      <name val="HGP創英角ｺﾞｼｯｸUB"/>
      <family val="3"/>
      <charset val="128"/>
    </font>
    <font>
      <sz val="20"/>
      <name val="HGP創英角ｺﾞｼｯｸUB"/>
      <family val="3"/>
      <charset val="128"/>
    </font>
    <font>
      <b/>
      <sz val="11"/>
      <color indexed="10"/>
      <name val="MS P ゴシック"/>
      <family val="3"/>
      <charset val="128"/>
    </font>
    <font>
      <b/>
      <sz val="12"/>
      <name val="ＭＳ Ｐ明朝"/>
      <family val="1"/>
      <charset val="128"/>
    </font>
    <font>
      <sz val="14"/>
      <name val="ＭＳ Ｐゴシック"/>
      <family val="3"/>
      <charset val="128"/>
    </font>
    <font>
      <sz val="11"/>
      <color rgb="FFFF0000"/>
      <name val="ＭＳ Ｐゴシック"/>
      <family val="3"/>
      <charset val="128"/>
    </font>
    <font>
      <sz val="11"/>
      <color theme="0"/>
      <name val="ＭＳ Ｐゴシック"/>
      <family val="3"/>
      <charset val="128"/>
    </font>
    <font>
      <sz val="11"/>
      <color theme="0" tint="-0.34998626667073579"/>
      <name val="ＭＳ Ｐゴシック"/>
      <family val="3"/>
      <charset val="128"/>
    </font>
  </fonts>
  <fills count="29">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indexed="9"/>
        <bgColor indexed="64"/>
      </patternFill>
    </fill>
    <fill>
      <patternFill patternType="solid">
        <fgColor rgb="FFFFCC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FFFF61"/>
        <bgColor indexed="64"/>
      </patternFill>
    </fill>
    <fill>
      <patternFill patternType="solid">
        <fgColor theme="4" tint="0.59999389629810485"/>
        <bgColor indexed="64"/>
      </patternFill>
    </fill>
    <fill>
      <patternFill patternType="solid">
        <fgColor rgb="FFFFFF66"/>
        <bgColor indexed="64"/>
      </patternFill>
    </fill>
    <fill>
      <patternFill patternType="solid">
        <fgColor theme="2" tint="-0.249977111117893"/>
        <bgColor indexed="64"/>
      </patternFill>
    </fill>
    <fill>
      <patternFill patternType="solid">
        <fgColor rgb="FFFFFF00"/>
        <bgColor indexed="64"/>
      </patternFill>
    </fill>
    <fill>
      <patternFill patternType="solid">
        <fgColor rgb="FFFFCCCC"/>
        <bgColor indexed="64"/>
      </patternFill>
    </fill>
    <fill>
      <patternFill patternType="solid">
        <fgColor rgb="FFFF0000"/>
        <bgColor indexed="64"/>
      </patternFill>
    </fill>
    <fill>
      <patternFill patternType="solid">
        <fgColor rgb="FFCCFFFF"/>
        <bgColor indexed="64"/>
      </patternFill>
    </fill>
    <fill>
      <patternFill patternType="solid">
        <fgColor theme="0"/>
        <bgColor indexed="64"/>
      </patternFill>
    </fill>
    <fill>
      <patternFill patternType="solid">
        <fgColor theme="9" tint="0.79998168889431442"/>
        <bgColor indexed="64"/>
      </patternFill>
    </fill>
    <fill>
      <patternFill patternType="solid">
        <fgColor indexed="2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5"/>
        <bgColor indexed="64"/>
      </patternFill>
    </fill>
    <fill>
      <patternFill patternType="solid">
        <fgColor theme="9" tint="-0.249977111117893"/>
        <bgColor indexed="64"/>
      </patternFill>
    </fill>
    <fill>
      <patternFill patternType="solid">
        <fgColor theme="9" tint="0.39997558519241921"/>
        <bgColor indexed="64"/>
      </patternFill>
    </fill>
  </fills>
  <borders count="14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dashed">
        <color indexed="64"/>
      </top>
      <bottom style="thin">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hair">
        <color indexed="64"/>
      </left>
      <right style="thin">
        <color indexed="64"/>
      </right>
      <top style="dashed">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medium">
        <color indexed="64"/>
      </bottom>
      <diagonal/>
    </border>
    <border diagonalUp="1">
      <left style="medium">
        <color indexed="64"/>
      </left>
      <right style="hair">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dashed">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bottom style="dashed">
        <color indexed="64"/>
      </bottom>
      <diagonal/>
    </border>
    <border>
      <left/>
      <right style="hair">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medium">
        <color indexed="64"/>
      </right>
      <top style="hair">
        <color indexed="64"/>
      </top>
      <bottom/>
      <diagonal/>
    </border>
  </borders>
  <cellStyleXfs count="12">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6" fillId="0" borderId="0">
      <alignment vertical="center"/>
    </xf>
    <xf numFmtId="38" fontId="16" fillId="0" borderId="0" applyFont="0" applyFill="0" applyBorder="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014">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0" fillId="0" borderId="0" xfId="1" applyFont="1" applyAlignment="1">
      <alignment horizontal="center" vertical="center" shrinkToFit="1"/>
    </xf>
    <xf numFmtId="178" fontId="0" fillId="0" borderId="0" xfId="1" applyNumberFormat="1" applyFont="1" applyAlignment="1">
      <alignment horizontal="center" vertical="center" shrinkToFit="1"/>
    </xf>
    <xf numFmtId="0" fontId="0" fillId="0" borderId="0" xfId="1" applyFont="1" applyAlignment="1">
      <alignment vertical="center" shrinkToFit="1"/>
    </xf>
    <xf numFmtId="0" fontId="10" fillId="0" borderId="0" xfId="1" applyFont="1" applyAlignment="1">
      <alignment vertical="center" shrinkToFit="1"/>
    </xf>
    <xf numFmtId="0" fontId="10" fillId="0" borderId="0" xfId="1" applyFont="1" applyAlignment="1">
      <alignment horizontal="center" vertical="center" shrinkToFit="1"/>
    </xf>
    <xf numFmtId="0" fontId="1" fillId="0" borderId="0" xfId="1" applyAlignment="1">
      <alignment vertical="center" shrinkToFit="1"/>
    </xf>
    <xf numFmtId="0" fontId="0" fillId="0" borderId="0" xfId="4" applyFont="1"/>
    <xf numFmtId="0" fontId="1" fillId="0" borderId="0" xfId="4" applyAlignment="1">
      <alignment vertical="center"/>
    </xf>
    <xf numFmtId="0" fontId="0" fillId="0" borderId="0" xfId="4" applyFont="1" applyAlignment="1">
      <alignment horizontal="center"/>
    </xf>
    <xf numFmtId="0" fontId="0" fillId="0" borderId="0" xfId="4" applyFont="1" applyAlignment="1">
      <alignment horizontal="center" vertical="center"/>
    </xf>
    <xf numFmtId="0" fontId="0" fillId="0" borderId="0" xfId="4" applyFont="1" applyAlignment="1">
      <alignment horizontal="right"/>
    </xf>
    <xf numFmtId="0" fontId="1" fillId="4" borderId="0" xfId="1" applyFill="1" applyAlignment="1">
      <alignment horizontal="center" vertical="center" shrinkToFit="1"/>
    </xf>
    <xf numFmtId="0" fontId="0" fillId="4" borderId="0" xfId="1" applyFont="1" applyFill="1" applyAlignment="1">
      <alignment horizontal="center" vertical="center" shrinkToFit="1"/>
    </xf>
    <xf numFmtId="178" fontId="1" fillId="4" borderId="0" xfId="1" applyNumberFormat="1" applyFill="1" applyAlignment="1">
      <alignment horizontal="center" vertical="center" shrinkToFit="1"/>
    </xf>
    <xf numFmtId="176" fontId="1" fillId="4" borderId="0" xfId="1" applyNumberFormat="1" applyFill="1" applyAlignment="1">
      <alignment horizontal="center" vertical="center" shrinkToFit="1"/>
    </xf>
    <xf numFmtId="0" fontId="14" fillId="0" borderId="40" xfId="1" applyFont="1" applyBorder="1" applyAlignment="1">
      <alignment horizontal="center" vertical="center" shrinkToFit="1"/>
    </xf>
    <xf numFmtId="178" fontId="14" fillId="0" borderId="40" xfId="1" applyNumberFormat="1" applyFont="1" applyBorder="1" applyAlignment="1">
      <alignment horizontal="center" vertical="center" shrinkToFit="1"/>
    </xf>
    <xf numFmtId="176" fontId="14" fillId="0" borderId="40" xfId="1" applyNumberFormat="1" applyFont="1" applyBorder="1" applyAlignment="1">
      <alignment horizontal="center" vertical="center" shrinkToFit="1"/>
    </xf>
    <xf numFmtId="0" fontId="13" fillId="0" borderId="40" xfId="1" applyFont="1" applyBorder="1" applyAlignment="1">
      <alignment horizontal="center" vertical="center" shrinkToFit="1"/>
    </xf>
    <xf numFmtId="178" fontId="13" fillId="0" borderId="40" xfId="1" applyNumberFormat="1" applyFont="1" applyBorder="1" applyAlignment="1">
      <alignment horizontal="center" vertical="center" shrinkToFit="1"/>
    </xf>
    <xf numFmtId="176" fontId="13" fillId="0" borderId="40" xfId="1" applyNumberFormat="1" applyFont="1" applyBorder="1" applyAlignment="1">
      <alignment horizontal="center" vertical="center" shrinkToFit="1"/>
    </xf>
    <xf numFmtId="0" fontId="15" fillId="2" borderId="54" xfId="1" applyFont="1" applyFill="1" applyBorder="1" applyAlignment="1">
      <alignment horizontal="center" vertical="center" shrinkToFit="1"/>
    </xf>
    <xf numFmtId="0" fontId="15" fillId="5" borderId="54" xfId="1" applyFont="1" applyFill="1" applyBorder="1" applyAlignment="1">
      <alignment horizontal="center" vertical="center" shrinkToFit="1"/>
    </xf>
    <xf numFmtId="0" fontId="3" fillId="0" borderId="0" xfId="0" applyFont="1" applyAlignment="1">
      <alignment horizontal="center" vertical="center"/>
    </xf>
    <xf numFmtId="0" fontId="18" fillId="0" borderId="0" xfId="0" applyFont="1" applyAlignment="1">
      <alignment vertical="center" wrapText="1"/>
    </xf>
    <xf numFmtId="0" fontId="19" fillId="0" borderId="60" xfId="1" applyFont="1" applyBorder="1" applyAlignment="1">
      <alignment horizontal="center" vertical="center" shrinkToFit="1"/>
    </xf>
    <xf numFmtId="0" fontId="13" fillId="0" borderId="62" xfId="1" applyFont="1" applyBorder="1" applyAlignment="1">
      <alignment horizontal="center" vertical="center" shrinkToFit="1"/>
    </xf>
    <xf numFmtId="0" fontId="13" fillId="0" borderId="63" xfId="1" applyFont="1" applyBorder="1" applyAlignment="1">
      <alignment horizontal="center" vertical="center" shrinkToFit="1"/>
    </xf>
    <xf numFmtId="0" fontId="13" fillId="0" borderId="64" xfId="1" applyFont="1" applyBorder="1" applyAlignment="1">
      <alignment horizontal="center" vertical="center" shrinkToFit="1"/>
    </xf>
    <xf numFmtId="0" fontId="13" fillId="0" borderId="61" xfId="1" applyFont="1" applyBorder="1" applyAlignment="1">
      <alignment horizontal="center" vertical="center" shrinkToFit="1"/>
    </xf>
    <xf numFmtId="0" fontId="14" fillId="4" borderId="61" xfId="1" applyFont="1" applyFill="1" applyBorder="1" applyAlignment="1">
      <alignment horizontal="center" vertical="center" shrinkToFit="1"/>
    </xf>
    <xf numFmtId="0" fontId="14" fillId="0" borderId="62" xfId="1" applyFont="1" applyBorder="1" applyAlignment="1">
      <alignment horizontal="center" vertical="center" shrinkToFit="1"/>
    </xf>
    <xf numFmtId="0" fontId="14" fillId="0" borderId="64" xfId="1" applyFont="1" applyBorder="1" applyAlignment="1">
      <alignment horizontal="center" vertical="center" shrinkToFit="1"/>
    </xf>
    <xf numFmtId="0" fontId="15" fillId="5" borderId="50" xfId="1" applyFont="1" applyFill="1" applyBorder="1" applyAlignment="1">
      <alignment horizontal="center" vertical="center" shrinkToFit="1"/>
    </xf>
    <xf numFmtId="0" fontId="1" fillId="0" borderId="65" xfId="4" applyBorder="1" applyAlignment="1">
      <alignment vertical="center"/>
    </xf>
    <xf numFmtId="0" fontId="19" fillId="0" borderId="51"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67" xfId="1" applyFont="1" applyBorder="1" applyAlignment="1">
      <alignment horizontal="center" vertical="center" shrinkToFit="1"/>
    </xf>
    <xf numFmtId="0" fontId="20" fillId="4" borderId="61" xfId="1" applyFont="1" applyFill="1" applyBorder="1" applyAlignment="1">
      <alignment horizontal="center" vertical="center" shrinkToFit="1"/>
    </xf>
    <xf numFmtId="0" fontId="3" fillId="0" borderId="20" xfId="0" quotePrefix="1" applyFont="1" applyBorder="1">
      <alignment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shrinkToFit="1"/>
    </xf>
    <xf numFmtId="0" fontId="4" fillId="0" borderId="0" xfId="0" applyFont="1" applyAlignment="1">
      <alignment horizontal="center" vertical="center"/>
    </xf>
    <xf numFmtId="0" fontId="21" fillId="0" borderId="0" xfId="0" applyFont="1">
      <alignment vertical="center"/>
    </xf>
    <xf numFmtId="0" fontId="3" fillId="0" borderId="67" xfId="0" applyFont="1" applyBorder="1" applyAlignment="1">
      <alignment horizontal="center" vertical="center"/>
    </xf>
    <xf numFmtId="0" fontId="3" fillId="0" borderId="49" xfId="0" applyFont="1" applyBorder="1" applyAlignment="1">
      <alignment horizontal="center" vertical="center"/>
    </xf>
    <xf numFmtId="0" fontId="3" fillId="9" borderId="0" xfId="0" applyFont="1" applyFill="1">
      <alignment vertical="center"/>
    </xf>
    <xf numFmtId="0" fontId="3" fillId="10" borderId="0" xfId="0" applyFont="1" applyFill="1">
      <alignment vertical="center"/>
    </xf>
    <xf numFmtId="0" fontId="16" fillId="7" borderId="2" xfId="0" applyFont="1" applyFill="1" applyBorder="1" applyAlignment="1">
      <alignment horizontal="center" vertical="center" wrapText="1"/>
    </xf>
    <xf numFmtId="0" fontId="18" fillId="0" borderId="0" xfId="0" applyFont="1" applyAlignment="1">
      <alignment horizontal="right" vertical="center" wrapText="1"/>
    </xf>
    <xf numFmtId="0" fontId="3" fillId="0" borderId="41" xfId="0" applyFont="1" applyBorder="1" applyAlignment="1">
      <alignment horizontal="center" vertical="center"/>
    </xf>
    <xf numFmtId="0" fontId="25" fillId="0" borderId="0" xfId="0" applyFont="1">
      <alignment vertical="center"/>
    </xf>
    <xf numFmtId="0" fontId="3" fillId="9" borderId="0" xfId="0" applyFont="1" applyFill="1" applyAlignment="1">
      <alignment vertical="center" shrinkToFit="1"/>
    </xf>
    <xf numFmtId="0" fontId="3" fillId="10" borderId="0" xfId="0" applyFont="1" applyFill="1" applyAlignment="1">
      <alignment vertical="center" shrinkToFit="1"/>
    </xf>
    <xf numFmtId="0" fontId="0" fillId="0" borderId="0" xfId="0" applyAlignment="1">
      <alignment horizontal="center" vertical="center"/>
    </xf>
    <xf numFmtId="0" fontId="0" fillId="0" borderId="0" xfId="0" applyAlignment="1">
      <alignment horizontal="right" vertical="center"/>
    </xf>
    <xf numFmtId="0" fontId="19" fillId="0" borderId="0" xfId="0" applyFont="1">
      <alignment vertical="center"/>
    </xf>
    <xf numFmtId="0" fontId="1" fillId="0" borderId="6" xfId="4" applyBorder="1" applyAlignment="1">
      <alignment vertical="center"/>
    </xf>
    <xf numFmtId="0" fontId="16" fillId="7" borderId="7" xfId="0" applyFont="1" applyFill="1" applyBorder="1" applyAlignment="1">
      <alignment horizontal="center" vertical="center" wrapText="1"/>
    </xf>
    <xf numFmtId="179" fontId="3" fillId="0" borderId="8" xfId="0" applyNumberFormat="1" applyFont="1" applyBorder="1" applyAlignment="1">
      <alignment horizontal="center" vertical="center"/>
    </xf>
    <xf numFmtId="0" fontId="16" fillId="0" borderId="68" xfId="0" applyFont="1" applyBorder="1" applyAlignment="1">
      <alignment horizontal="center" vertical="center" wrapText="1"/>
    </xf>
    <xf numFmtId="179" fontId="3" fillId="0" borderId="43" xfId="0" applyNumberFormat="1" applyFont="1" applyBorder="1" applyAlignment="1">
      <alignment horizontal="center" vertical="center"/>
    </xf>
    <xf numFmtId="0" fontId="16" fillId="0" borderId="69" xfId="0" applyFont="1" applyBorder="1" applyAlignment="1">
      <alignment horizontal="center" vertical="center" wrapText="1"/>
    </xf>
    <xf numFmtId="0" fontId="16" fillId="7" borderId="10" xfId="0" applyFont="1" applyFill="1" applyBorder="1" applyAlignment="1">
      <alignment horizontal="center" vertical="center" wrapText="1"/>
    </xf>
    <xf numFmtId="0" fontId="3" fillId="0" borderId="40" xfId="0" applyFont="1" applyBorder="1" applyAlignment="1">
      <alignment horizontal="center" vertical="center"/>
    </xf>
    <xf numFmtId="0" fontId="0" fillId="12" borderId="32" xfId="0" applyFill="1" applyBorder="1" applyAlignment="1">
      <alignment horizontal="center" vertical="center"/>
    </xf>
    <xf numFmtId="0" fontId="22" fillId="13" borderId="3" xfId="9" applyFill="1" applyBorder="1" applyAlignment="1">
      <alignment horizontal="center" vertical="center"/>
    </xf>
    <xf numFmtId="0" fontId="23" fillId="0" borderId="0" xfId="0" applyFont="1" applyAlignment="1">
      <alignment vertical="center" shrinkToFit="1"/>
    </xf>
    <xf numFmtId="0" fontId="3" fillId="7" borderId="32" xfId="0" applyFont="1" applyFill="1" applyBorder="1">
      <alignment vertical="center"/>
    </xf>
    <xf numFmtId="0" fontId="3" fillId="7" borderId="38" xfId="0" applyFont="1" applyFill="1" applyBorder="1">
      <alignment vertical="center"/>
    </xf>
    <xf numFmtId="0" fontId="3" fillId="8" borderId="32" xfId="0" applyFont="1" applyFill="1" applyBorder="1">
      <alignment vertical="center"/>
    </xf>
    <xf numFmtId="0" fontId="3" fillId="8" borderId="38" xfId="0" applyFont="1" applyFill="1" applyBorder="1">
      <alignment vertical="center"/>
    </xf>
    <xf numFmtId="0" fontId="1" fillId="0" borderId="0" xfId="1" applyAlignment="1">
      <alignment horizontal="center" vertical="center" shrinkToFit="1"/>
    </xf>
    <xf numFmtId="0" fontId="6" fillId="0" borderId="0" xfId="0" applyFont="1">
      <alignment vertical="center"/>
    </xf>
    <xf numFmtId="0" fontId="7" fillId="0" borderId="0" xfId="0" applyFont="1">
      <alignment vertical="center"/>
    </xf>
    <xf numFmtId="0" fontId="22" fillId="0" borderId="0" xfId="9" applyFill="1" applyBorder="1" applyAlignment="1">
      <alignment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1"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97" xfId="0" applyFont="1" applyBorder="1" applyAlignment="1">
      <alignment horizontal="center" vertical="center"/>
    </xf>
    <xf numFmtId="0" fontId="3" fillId="0" borderId="89" xfId="0" applyFont="1" applyBorder="1" applyAlignment="1">
      <alignment horizontal="center" vertical="center"/>
    </xf>
    <xf numFmtId="0" fontId="3" fillId="0" borderId="1" xfId="0" applyFont="1" applyBorder="1">
      <alignment vertical="center"/>
    </xf>
    <xf numFmtId="0" fontId="16" fillId="0" borderId="44" xfId="0" applyFont="1" applyBorder="1" applyAlignment="1">
      <alignment horizontal="center" vertical="center" shrinkToFit="1"/>
    </xf>
    <xf numFmtId="0" fontId="3" fillId="0" borderId="94" xfId="0" applyFont="1" applyBorder="1">
      <alignment vertical="center"/>
    </xf>
    <xf numFmtId="177" fontId="3" fillId="0" borderId="51" xfId="0" applyNumberFormat="1" applyFont="1" applyBorder="1">
      <alignment vertical="center"/>
    </xf>
    <xf numFmtId="0" fontId="30" fillId="0" borderId="0" xfId="0" applyFont="1">
      <alignment vertical="center"/>
    </xf>
    <xf numFmtId="0" fontId="3" fillId="12" borderId="0" xfId="0" applyFont="1" applyFill="1">
      <alignment vertical="center"/>
    </xf>
    <xf numFmtId="0" fontId="31" fillId="0" borderId="0" xfId="7" applyFont="1" applyProtection="1">
      <alignment vertical="center"/>
      <protection locked="0"/>
    </xf>
    <xf numFmtId="0" fontId="0" fillId="13" borderId="22" xfId="0" applyFill="1" applyBorder="1" applyAlignment="1">
      <alignment horizontal="center" vertical="top"/>
    </xf>
    <xf numFmtId="0" fontId="33" fillId="3" borderId="2" xfId="9" applyFont="1" applyFill="1" applyBorder="1" applyAlignment="1">
      <alignment horizontal="center" vertical="center"/>
    </xf>
    <xf numFmtId="0" fontId="22" fillId="13" borderId="0" xfId="9" applyFill="1" applyBorder="1" applyAlignment="1">
      <alignment horizontal="center" vertical="center"/>
    </xf>
    <xf numFmtId="0" fontId="22" fillId="13" borderId="20" xfId="9" applyFill="1" applyBorder="1" applyAlignment="1">
      <alignment horizontal="center" vertical="center"/>
    </xf>
    <xf numFmtId="0" fontId="15" fillId="2" borderId="56" xfId="1" applyFont="1" applyFill="1" applyBorder="1" applyAlignment="1">
      <alignment horizontal="center" vertical="center" shrinkToFit="1"/>
    </xf>
    <xf numFmtId="0" fontId="15" fillId="2" borderId="50" xfId="1" applyFont="1" applyFill="1" applyBorder="1" applyAlignment="1">
      <alignment horizontal="center" vertical="center" shrinkToFit="1"/>
    </xf>
    <xf numFmtId="0" fontId="15" fillId="5" borderId="55" xfId="1" applyFont="1" applyFill="1" applyBorder="1" applyAlignment="1">
      <alignment horizontal="center" vertical="center" shrinkToFit="1"/>
    </xf>
    <xf numFmtId="0" fontId="14" fillId="0" borderId="74" xfId="1" applyFont="1" applyBorder="1" applyAlignment="1">
      <alignment horizontal="center" vertical="center" shrinkToFit="1"/>
    </xf>
    <xf numFmtId="0" fontId="14" fillId="0" borderId="106" xfId="1" applyFont="1" applyBorder="1" applyAlignment="1">
      <alignment horizontal="center" vertical="center" shrinkToFit="1"/>
    </xf>
    <xf numFmtId="0" fontId="15" fillId="5" borderId="96" xfId="1" applyFont="1" applyFill="1" applyBorder="1" applyAlignment="1">
      <alignment horizontal="center" vertical="center" shrinkToFit="1"/>
    </xf>
    <xf numFmtId="0" fontId="15" fillId="5" borderId="107" xfId="1" applyFont="1" applyFill="1" applyBorder="1" applyAlignment="1">
      <alignment horizontal="center" vertical="center" shrinkToFit="1"/>
    </xf>
    <xf numFmtId="0" fontId="14" fillId="0" borderId="108" xfId="1" applyFont="1" applyBorder="1" applyAlignment="1">
      <alignment horizontal="center" vertical="center" shrinkToFit="1"/>
    </xf>
    <xf numFmtId="0" fontId="13" fillId="0" borderId="74" xfId="1" applyFont="1" applyBorder="1" applyAlignment="1">
      <alignment horizontal="center" vertical="center" shrinkToFit="1"/>
    </xf>
    <xf numFmtId="0" fontId="15" fillId="2" borderId="96" xfId="1" applyFont="1" applyFill="1" applyBorder="1" applyAlignment="1">
      <alignment horizontal="center" vertical="center" shrinkToFit="1"/>
    </xf>
    <xf numFmtId="0" fontId="12" fillId="12" borderId="2" xfId="4" applyFont="1" applyFill="1" applyBorder="1" applyAlignment="1">
      <alignment horizontal="center" vertical="center" shrinkToFit="1"/>
    </xf>
    <xf numFmtId="0" fontId="12" fillId="12" borderId="2" xfId="1" applyFont="1" applyFill="1" applyBorder="1" applyAlignment="1">
      <alignment horizontal="center" vertical="center" shrinkToFit="1"/>
    </xf>
    <xf numFmtId="176" fontId="12" fillId="12" borderId="2" xfId="1" applyNumberFormat="1" applyFont="1" applyFill="1" applyBorder="1" applyAlignment="1">
      <alignment horizontal="center" vertical="center" shrinkToFit="1"/>
    </xf>
    <xf numFmtId="0" fontId="0" fillId="9" borderId="32" xfId="0" applyFill="1" applyBorder="1" applyAlignment="1">
      <alignment horizontal="center" vertical="center"/>
    </xf>
    <xf numFmtId="0" fontId="0" fillId="11" borderId="32" xfId="0" applyFill="1" applyBorder="1" applyAlignment="1">
      <alignment horizontal="center" vertical="center"/>
    </xf>
    <xf numFmtId="0" fontId="0" fillId="15" borderId="32" xfId="0" applyFill="1" applyBorder="1" applyAlignment="1">
      <alignment horizontal="center" vertical="center"/>
    </xf>
    <xf numFmtId="0" fontId="0" fillId="10" borderId="32" xfId="0" applyFill="1" applyBorder="1" applyAlignment="1">
      <alignment horizontal="center" vertical="center"/>
    </xf>
    <xf numFmtId="0" fontId="22" fillId="13" borderId="23" xfId="9" applyFill="1" applyBorder="1" applyAlignment="1">
      <alignment horizontal="center" vertical="center"/>
    </xf>
    <xf numFmtId="0" fontId="3" fillId="0" borderId="2" xfId="0" applyFont="1" applyBorder="1" applyAlignment="1">
      <alignment horizontal="center" vertical="center" shrinkToFit="1"/>
    </xf>
    <xf numFmtId="0" fontId="22" fillId="0" borderId="0" xfId="9" applyAlignment="1">
      <alignmen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24" fillId="0" borderId="0" xfId="0" applyFont="1" applyAlignment="1">
      <alignment horizontal="center" vertical="center"/>
    </xf>
    <xf numFmtId="0" fontId="15" fillId="5" borderId="7" xfId="1" applyFont="1" applyFill="1" applyBorder="1" applyAlignment="1">
      <alignment horizontal="center" vertical="center" shrinkToFit="1"/>
    </xf>
    <xf numFmtId="0" fontId="15" fillId="5" borderId="10" xfId="1" applyFont="1" applyFill="1" applyBorder="1" applyAlignment="1">
      <alignment horizontal="center" vertical="center" shrinkToFit="1"/>
    </xf>
    <xf numFmtId="0" fontId="15" fillId="2" borderId="34" xfId="1" applyFont="1" applyFill="1" applyBorder="1" applyAlignment="1">
      <alignment horizontal="center" vertical="center" shrinkToFit="1"/>
    </xf>
    <xf numFmtId="0" fontId="3" fillId="9" borderId="0" xfId="0" applyFont="1" applyFill="1" applyAlignment="1">
      <alignment horizontal="center" vertical="center" shrinkToFit="1"/>
    </xf>
    <xf numFmtId="0" fontId="3" fillId="9" borderId="18" xfId="0" applyFont="1" applyFill="1" applyBorder="1" applyAlignment="1">
      <alignment vertical="center" shrinkToFit="1"/>
    </xf>
    <xf numFmtId="0" fontId="3" fillId="9" borderId="24" xfId="0" applyFont="1" applyFill="1" applyBorder="1" applyAlignment="1">
      <alignment vertical="center" shrinkToFit="1"/>
    </xf>
    <xf numFmtId="0" fontId="3" fillId="9" borderId="1" xfId="0" applyFont="1" applyFill="1" applyBorder="1" applyAlignment="1">
      <alignment vertical="center" shrinkToFit="1"/>
    </xf>
    <xf numFmtId="0" fontId="3" fillId="10" borderId="18" xfId="0" applyFont="1" applyFill="1" applyBorder="1" applyAlignment="1">
      <alignment vertical="center" shrinkToFit="1"/>
    </xf>
    <xf numFmtId="0" fontId="3" fillId="10" borderId="1" xfId="0" applyFont="1" applyFill="1" applyBorder="1" applyAlignment="1">
      <alignment vertical="center" shrinkToFit="1"/>
    </xf>
    <xf numFmtId="0" fontId="3" fillId="10" borderId="24" xfId="0" applyFont="1" applyFill="1" applyBorder="1" applyAlignment="1">
      <alignment vertical="center" shrinkToFit="1"/>
    </xf>
    <xf numFmtId="0" fontId="3" fillId="10" borderId="0" xfId="0" applyFont="1" applyFill="1" applyAlignment="1">
      <alignment horizontal="center" vertical="center" shrinkToFit="1"/>
    </xf>
    <xf numFmtId="179" fontId="3" fillId="0" borderId="110" xfId="0" applyNumberFormat="1" applyFont="1" applyBorder="1" applyAlignment="1">
      <alignment horizontal="center" vertical="center"/>
    </xf>
    <xf numFmtId="0" fontId="20" fillId="4" borderId="80" xfId="1" applyFont="1" applyFill="1" applyBorder="1" applyAlignment="1">
      <alignment horizontal="center" vertical="center" shrinkToFit="1"/>
    </xf>
    <xf numFmtId="0" fontId="38" fillId="4" borderId="0" xfId="1" applyFont="1" applyFill="1" applyAlignment="1">
      <alignment horizontal="center" vertical="center" shrinkToFit="1"/>
    </xf>
    <xf numFmtId="0" fontId="14" fillId="4" borderId="80" xfId="1" applyFont="1" applyFill="1" applyBorder="1" applyAlignment="1">
      <alignment horizontal="center" vertical="center" shrinkToFit="1"/>
    </xf>
    <xf numFmtId="0" fontId="3" fillId="0" borderId="88" xfId="0" applyFont="1" applyBorder="1" applyAlignment="1">
      <alignment horizontal="center" vertical="center" shrinkToFit="1"/>
    </xf>
    <xf numFmtId="179" fontId="3" fillId="0" borderId="11" xfId="0" applyNumberFormat="1" applyFont="1" applyBorder="1" applyAlignment="1">
      <alignment horizontal="center" vertical="center"/>
    </xf>
    <xf numFmtId="0" fontId="22" fillId="0" borderId="0" xfId="9" applyBorder="1" applyAlignment="1">
      <alignment vertical="center" textRotation="255"/>
    </xf>
    <xf numFmtId="0" fontId="1" fillId="0" borderId="0" xfId="4"/>
    <xf numFmtId="0" fontId="1" fillId="0" borderId="0" xfId="4" applyAlignment="1">
      <alignment horizontal="center"/>
    </xf>
    <xf numFmtId="0" fontId="1" fillId="0" borderId="0" xfId="4" applyAlignment="1">
      <alignment horizontal="right"/>
    </xf>
    <xf numFmtId="0" fontId="1" fillId="0" borderId="1" xfId="4" applyBorder="1" applyAlignment="1">
      <alignment vertical="center" shrinkToFit="1"/>
    </xf>
    <xf numFmtId="0" fontId="1" fillId="0" borderId="15" xfId="4" applyBorder="1" applyAlignment="1">
      <alignment vertical="center" shrinkToFit="1"/>
    </xf>
    <xf numFmtId="0" fontId="1" fillId="0" borderId="45" xfId="4" applyBorder="1" applyAlignment="1">
      <alignment horizontal="center" vertical="center" shrinkToFit="1"/>
    </xf>
    <xf numFmtId="0" fontId="1" fillId="0" borderId="38" xfId="4" applyBorder="1" applyAlignment="1">
      <alignment horizontal="center" vertical="center" shrinkToFit="1"/>
    </xf>
    <xf numFmtId="0" fontId="1" fillId="0" borderId="37" xfId="4" applyBorder="1" applyAlignment="1">
      <alignment horizontal="center" vertical="center" shrinkToFit="1"/>
    </xf>
    <xf numFmtId="0" fontId="1" fillId="0" borderId="58" xfId="4" applyBorder="1" applyAlignment="1">
      <alignment horizontal="center" vertical="center" shrinkToFit="1"/>
    </xf>
    <xf numFmtId="0" fontId="1" fillId="0" borderId="2" xfId="4" applyBorder="1" applyAlignment="1">
      <alignment horizontal="center" vertical="center" shrinkToFit="1"/>
    </xf>
    <xf numFmtId="0" fontId="1" fillId="0" borderId="32" xfId="4" applyBorder="1" applyAlignment="1">
      <alignment horizontal="center" vertical="center" shrinkToFit="1"/>
    </xf>
    <xf numFmtId="0" fontId="1" fillId="0" borderId="9" xfId="4" applyBorder="1" applyAlignment="1">
      <alignment horizontal="center" vertical="center" shrinkToFit="1"/>
    </xf>
    <xf numFmtId="0" fontId="39" fillId="0" borderId="8" xfId="4" applyFont="1" applyBorder="1" applyAlignment="1">
      <alignment horizontal="center" vertical="center" shrinkToFit="1"/>
    </xf>
    <xf numFmtId="0" fontId="39" fillId="0" borderId="45" xfId="4" applyFont="1" applyBorder="1" applyAlignment="1">
      <alignment horizontal="center" vertical="center" shrinkToFit="1"/>
    </xf>
    <xf numFmtId="0" fontId="39" fillId="0" borderId="37" xfId="4" applyFont="1" applyBorder="1" applyAlignment="1">
      <alignment horizontal="center" vertical="center" shrinkToFit="1"/>
    </xf>
    <xf numFmtId="0" fontId="39" fillId="0" borderId="102" xfId="4" applyFont="1" applyBorder="1" applyAlignment="1">
      <alignment horizontal="center" vertical="center" shrinkToFit="1"/>
    </xf>
    <xf numFmtId="0" fontId="39" fillId="0" borderId="98" xfId="4" applyFont="1" applyBorder="1" applyAlignment="1">
      <alignment horizontal="center" vertical="center" shrinkToFit="1"/>
    </xf>
    <xf numFmtId="0" fontId="39" fillId="0" borderId="38" xfId="4" applyFont="1" applyBorder="1" applyAlignment="1">
      <alignment horizontal="center" vertical="center" shrinkToFit="1"/>
    </xf>
    <xf numFmtId="0" fontId="39" fillId="0" borderId="57" xfId="4" applyFont="1" applyBorder="1" applyAlignment="1">
      <alignment horizontal="center" vertical="center" shrinkToFit="1"/>
    </xf>
    <xf numFmtId="0" fontId="39" fillId="0" borderId="58" xfId="4" applyFont="1" applyBorder="1" applyAlignment="1">
      <alignment horizontal="center" vertical="center" shrinkToFit="1"/>
    </xf>
    <xf numFmtId="0" fontId="39" fillId="0" borderId="2" xfId="4" applyFont="1" applyBorder="1" applyAlignment="1">
      <alignment horizontal="center" vertical="center" shrinkToFit="1"/>
    </xf>
    <xf numFmtId="178" fontId="39" fillId="0" borderId="2" xfId="4" applyNumberFormat="1" applyFont="1" applyBorder="1" applyAlignment="1">
      <alignment horizontal="center" vertical="center" shrinkToFit="1"/>
    </xf>
    <xf numFmtId="176" fontId="39" fillId="0" borderId="2" xfId="4" applyNumberFormat="1" applyFont="1" applyBorder="1" applyAlignment="1">
      <alignment horizontal="center" vertical="center" shrinkToFit="1"/>
    </xf>
    <xf numFmtId="176" fontId="39" fillId="0" borderId="32" xfId="4" applyNumberFormat="1" applyFont="1" applyBorder="1" applyAlignment="1">
      <alignment horizontal="center" vertical="center" shrinkToFit="1"/>
    </xf>
    <xf numFmtId="0" fontId="39" fillId="0" borderId="81" xfId="4" applyFont="1" applyBorder="1" applyAlignment="1">
      <alignment horizontal="center" vertical="center" shrinkToFit="1"/>
    </xf>
    <xf numFmtId="0" fontId="39" fillId="0" borderId="82" xfId="4" applyFont="1" applyBorder="1" applyAlignment="1">
      <alignment horizontal="center" vertical="center" shrinkToFit="1"/>
    </xf>
    <xf numFmtId="0" fontId="39" fillId="0" borderId="83" xfId="4" applyFont="1" applyBorder="1" applyAlignment="1">
      <alignment horizontal="center" vertical="center" shrinkToFit="1"/>
    </xf>
    <xf numFmtId="0" fontId="39" fillId="0" borderId="84" xfId="4" applyFont="1" applyBorder="1" applyAlignment="1">
      <alignment horizontal="center" vertical="center" shrinkToFit="1"/>
    </xf>
    <xf numFmtId="178" fontId="39" fillId="0" borderId="84" xfId="4" applyNumberFormat="1" applyFont="1" applyBorder="1" applyAlignment="1">
      <alignment horizontal="center" vertical="center" shrinkToFit="1"/>
    </xf>
    <xf numFmtId="176" fontId="39" fillId="0" borderId="84" xfId="4" applyNumberFormat="1" applyFont="1" applyBorder="1" applyAlignment="1">
      <alignment horizontal="center" vertical="center" shrinkToFit="1"/>
    </xf>
    <xf numFmtId="176" fontId="39" fillId="0" borderId="85" xfId="4" applyNumberFormat="1" applyFont="1" applyBorder="1" applyAlignment="1">
      <alignment horizontal="center" vertical="center" shrinkToFit="1"/>
    </xf>
    <xf numFmtId="0" fontId="1" fillId="0" borderId="0" xfId="4" applyAlignment="1">
      <alignment horizontal="center" vertical="center" shrinkToFit="1"/>
    </xf>
    <xf numFmtId="178" fontId="1" fillId="0" borderId="0" xfId="4" applyNumberFormat="1" applyAlignment="1">
      <alignment horizontal="center" vertical="center" shrinkToFit="1"/>
    </xf>
    <xf numFmtId="176" fontId="1" fillId="0" borderId="0" xfId="4" applyNumberFormat="1" applyAlignment="1">
      <alignment horizontal="center" vertical="center" shrinkToFit="1"/>
    </xf>
    <xf numFmtId="0" fontId="1" fillId="0" borderId="0" xfId="4" applyAlignment="1">
      <alignment vertical="center" shrinkToFit="1"/>
    </xf>
    <xf numFmtId="0" fontId="40" fillId="0" borderId="8" xfId="4" applyFont="1" applyBorder="1" applyAlignment="1">
      <alignment horizontal="center" vertical="center" shrinkToFit="1"/>
    </xf>
    <xf numFmtId="0" fontId="34" fillId="0" borderId="45" xfId="4" applyFont="1" applyBorder="1" applyAlignment="1">
      <alignment horizontal="center" vertical="center" shrinkToFit="1"/>
    </xf>
    <xf numFmtId="0" fontId="34" fillId="0" borderId="95" xfId="4" applyFont="1" applyBorder="1" applyAlignment="1">
      <alignment horizontal="center" vertical="center" shrinkToFit="1"/>
    </xf>
    <xf numFmtId="0" fontId="34" fillId="0" borderId="104" xfId="4" applyFont="1" applyBorder="1" applyAlignment="1">
      <alignment horizontal="center" vertical="center" shrinkToFit="1"/>
    </xf>
    <xf numFmtId="0" fontId="34" fillId="0" borderId="105" xfId="4" applyFont="1" applyBorder="1" applyAlignment="1">
      <alignment horizontal="center" vertical="center" shrinkToFit="1"/>
    </xf>
    <xf numFmtId="0" fontId="34" fillId="0" borderId="46" xfId="4" applyFont="1" applyBorder="1" applyAlignment="1">
      <alignment horizontal="center" vertical="center" shrinkToFit="1"/>
    </xf>
    <xf numFmtId="0" fontId="34" fillId="0" borderId="42" xfId="4" applyFont="1" applyBorder="1" applyAlignment="1">
      <alignment horizontal="center" vertical="center" shrinkToFit="1"/>
    </xf>
    <xf numFmtId="0" fontId="34" fillId="0" borderId="9" xfId="4" applyFont="1" applyBorder="1" applyAlignment="1">
      <alignment horizontal="center" vertical="center" shrinkToFit="1"/>
    </xf>
    <xf numFmtId="0" fontId="34" fillId="0" borderId="66" xfId="4" applyFont="1" applyBorder="1" applyAlignment="1">
      <alignment horizontal="center" vertical="center" shrinkToFit="1"/>
    </xf>
    <xf numFmtId="0" fontId="34" fillId="0" borderId="2" xfId="4" applyFont="1" applyBorder="1" applyAlignment="1">
      <alignment horizontal="center" vertical="center" shrinkToFit="1"/>
    </xf>
    <xf numFmtId="0" fontId="34" fillId="0" borderId="41" xfId="4" applyFont="1" applyBorder="1" applyAlignment="1">
      <alignment horizontal="center" vertical="center" shrinkToFit="1"/>
    </xf>
    <xf numFmtId="178" fontId="34" fillId="0" borderId="41" xfId="4" applyNumberFormat="1" applyFont="1" applyBorder="1" applyAlignment="1">
      <alignment horizontal="center" vertical="center" shrinkToFit="1"/>
    </xf>
    <xf numFmtId="176" fontId="34" fillId="0" borderId="41" xfId="4" applyNumberFormat="1" applyFont="1" applyBorder="1" applyAlignment="1">
      <alignment horizontal="center" vertical="center" shrinkToFit="1"/>
    </xf>
    <xf numFmtId="176" fontId="34" fillId="0" borderId="22" xfId="4" applyNumberFormat="1" applyFont="1" applyBorder="1" applyAlignment="1">
      <alignment horizontal="center" vertical="center" shrinkToFit="1"/>
    </xf>
    <xf numFmtId="0" fontId="34" fillId="0" borderId="81" xfId="4" applyFont="1" applyBorder="1" applyAlignment="1">
      <alignment horizontal="center" vertical="center" shrinkToFit="1"/>
    </xf>
    <xf numFmtId="0" fontId="34" fillId="0" borderId="82" xfId="4" applyFont="1" applyBorder="1" applyAlignment="1">
      <alignment horizontal="center" vertical="center" shrinkToFit="1"/>
    </xf>
    <xf numFmtId="0" fontId="34" fillId="0" borderId="84" xfId="4" applyFont="1" applyBorder="1" applyAlignment="1">
      <alignment horizontal="center" vertical="center" shrinkToFit="1"/>
    </xf>
    <xf numFmtId="178" fontId="34" fillId="0" borderId="84" xfId="4" applyNumberFormat="1" applyFont="1" applyBorder="1" applyAlignment="1">
      <alignment horizontal="center" vertical="center" shrinkToFit="1"/>
    </xf>
    <xf numFmtId="176" fontId="34" fillId="0" borderId="84" xfId="4" applyNumberFormat="1" applyFont="1" applyBorder="1" applyAlignment="1">
      <alignment horizontal="center" vertical="center" shrinkToFit="1"/>
    </xf>
    <xf numFmtId="176" fontId="34" fillId="0" borderId="85" xfId="4" applyNumberFormat="1" applyFont="1" applyBorder="1" applyAlignment="1">
      <alignment horizontal="center" vertical="center" shrinkToFit="1"/>
    </xf>
    <xf numFmtId="176" fontId="34" fillId="0" borderId="86" xfId="4" applyNumberFormat="1" applyFont="1" applyBorder="1" applyAlignment="1">
      <alignment horizontal="center" vertical="center" shrinkToFit="1"/>
    </xf>
    <xf numFmtId="0" fontId="1" fillId="0" borderId="0" xfId="4" applyAlignment="1">
      <alignment horizontal="center" vertical="center"/>
    </xf>
    <xf numFmtId="0" fontId="0" fillId="0" borderId="7" xfId="4" applyFont="1" applyBorder="1" applyAlignment="1">
      <alignment horizontal="center" vertical="center"/>
    </xf>
    <xf numFmtId="0" fontId="0" fillId="0" borderId="2" xfId="4" applyFont="1" applyBorder="1" applyAlignment="1">
      <alignment horizontal="center" vertical="center" shrinkToFit="1"/>
    </xf>
    <xf numFmtId="0" fontId="43" fillId="0" borderId="0" xfId="0" applyFont="1" applyAlignment="1">
      <alignment horizontal="center" vertical="center" wrapText="1"/>
    </xf>
    <xf numFmtId="0" fontId="3" fillId="8" borderId="2" xfId="0" applyFont="1" applyFill="1" applyBorder="1">
      <alignment vertical="center"/>
    </xf>
    <xf numFmtId="0" fontId="1" fillId="0" borderId="84" xfId="4" applyBorder="1" applyAlignment="1">
      <alignment horizontal="center" vertical="center" shrinkToFit="1"/>
    </xf>
    <xf numFmtId="0" fontId="1" fillId="0" borderId="86" xfId="4" applyBorder="1" applyAlignment="1">
      <alignment horizontal="center" vertical="center" shrinkToFit="1"/>
    </xf>
    <xf numFmtId="0" fontId="1" fillId="0" borderId="112" xfId="4" applyBorder="1" applyAlignment="1">
      <alignment horizontal="center" vertical="center" shrinkToFit="1"/>
    </xf>
    <xf numFmtId="0" fontId="16" fillId="0" borderId="93" xfId="0" applyFont="1" applyBorder="1" applyAlignment="1">
      <alignment horizontal="center" vertical="center" shrinkToFit="1"/>
    </xf>
    <xf numFmtId="0" fontId="16" fillId="7" borderId="16" xfId="0" applyFont="1" applyFill="1" applyBorder="1" applyAlignment="1">
      <alignment horizontal="center" vertical="center" wrapText="1"/>
    </xf>
    <xf numFmtId="0" fontId="0" fillId="0" borderId="33" xfId="4" applyFont="1" applyBorder="1" applyAlignment="1">
      <alignment horizontal="center" vertical="center"/>
    </xf>
    <xf numFmtId="0" fontId="1" fillId="0" borderId="85" xfId="4" applyBorder="1" applyAlignment="1">
      <alignment horizontal="center" vertical="center" shrinkToFit="1"/>
    </xf>
    <xf numFmtId="0" fontId="0" fillId="0" borderId="2" xfId="4" applyFont="1" applyBorder="1" applyAlignment="1">
      <alignment horizontal="center" vertical="center"/>
    </xf>
    <xf numFmtId="0" fontId="0" fillId="0" borderId="68" xfId="4" applyFont="1" applyBorder="1" applyAlignment="1">
      <alignment horizontal="center" vertical="center"/>
    </xf>
    <xf numFmtId="0" fontId="0" fillId="0" borderId="9" xfId="4" applyFont="1" applyBorder="1" applyAlignment="1">
      <alignment horizontal="center" vertical="center"/>
    </xf>
    <xf numFmtId="0" fontId="1" fillId="0" borderId="113" xfId="4" applyBorder="1" applyAlignment="1">
      <alignment horizontal="center" vertical="center" shrinkToFit="1"/>
    </xf>
    <xf numFmtId="0" fontId="3" fillId="0" borderId="0" xfId="0" applyFont="1" applyAlignment="1">
      <alignment vertical="center" shrinkToFit="1"/>
    </xf>
    <xf numFmtId="14" fontId="0" fillId="0" borderId="0" xfId="0" applyNumberFormat="1">
      <alignment vertical="center"/>
    </xf>
    <xf numFmtId="56" fontId="0" fillId="0" borderId="0" xfId="0" applyNumberFormat="1">
      <alignment vertical="center"/>
    </xf>
    <xf numFmtId="56" fontId="0" fillId="0" borderId="0" xfId="0" applyNumberFormat="1" applyAlignment="1">
      <alignment horizontal="right" vertical="center"/>
    </xf>
    <xf numFmtId="0" fontId="0" fillId="14" borderId="2" xfId="0" applyFill="1" applyBorder="1">
      <alignment vertical="center"/>
    </xf>
    <xf numFmtId="0" fontId="0" fillId="19" borderId="2" xfId="0" applyFill="1" applyBorder="1">
      <alignment vertical="center"/>
    </xf>
    <xf numFmtId="0" fontId="3" fillId="8" borderId="2" xfId="0" applyFont="1" applyFill="1" applyBorder="1" applyAlignment="1">
      <alignment horizontal="center" vertical="center" shrinkToFit="1"/>
    </xf>
    <xf numFmtId="0" fontId="3" fillId="0" borderId="7" xfId="0" applyFont="1" applyBorder="1" applyAlignment="1">
      <alignment horizontal="center" vertical="center" shrinkToFit="1"/>
    </xf>
    <xf numFmtId="0" fontId="36" fillId="9" borderId="28" xfId="0" applyFont="1" applyFill="1" applyBorder="1" applyAlignment="1">
      <alignment vertical="center" shrinkToFit="1"/>
    </xf>
    <xf numFmtId="0" fontId="36" fillId="9" borderId="0" xfId="0" applyFont="1" applyFill="1" applyAlignment="1">
      <alignment vertical="center" shrinkToFit="1"/>
    </xf>
    <xf numFmtId="0" fontId="36" fillId="9" borderId="29" xfId="0" applyFont="1" applyFill="1" applyBorder="1" applyAlignment="1">
      <alignment vertical="center" shrinkToFit="1"/>
    </xf>
    <xf numFmtId="0" fontId="36" fillId="9" borderId="6" xfId="0" applyFont="1" applyFill="1" applyBorder="1" applyAlignment="1">
      <alignment vertical="center" shrinkToFit="1"/>
    </xf>
    <xf numFmtId="0" fontId="3" fillId="9" borderId="0" xfId="0" applyFont="1" applyFill="1" applyAlignment="1">
      <alignment vertical="top" wrapText="1" shrinkToFit="1"/>
    </xf>
    <xf numFmtId="0" fontId="3" fillId="9" borderId="0" xfId="0" applyFont="1" applyFill="1" applyAlignment="1">
      <alignment vertical="top"/>
    </xf>
    <xf numFmtId="0" fontId="36" fillId="9" borderId="0" xfId="0" applyFont="1" applyFill="1" applyAlignment="1">
      <alignment vertical="top" wrapText="1" shrinkToFit="1"/>
    </xf>
    <xf numFmtId="0" fontId="36" fillId="10" borderId="28" xfId="0" applyFont="1" applyFill="1" applyBorder="1" applyAlignment="1">
      <alignment vertical="center" shrinkToFit="1"/>
    </xf>
    <xf numFmtId="0" fontId="36" fillId="10" borderId="0" xfId="0" applyFont="1" applyFill="1" applyAlignment="1">
      <alignment vertical="center" shrinkToFit="1"/>
    </xf>
    <xf numFmtId="0" fontId="36" fillId="10" borderId="29" xfId="0" applyFont="1" applyFill="1" applyBorder="1" applyAlignment="1">
      <alignment vertical="center" shrinkToFit="1"/>
    </xf>
    <xf numFmtId="0" fontId="36" fillId="10" borderId="6" xfId="0" applyFont="1" applyFill="1" applyBorder="1" applyAlignment="1">
      <alignment vertical="center" shrinkToFit="1"/>
    </xf>
    <xf numFmtId="0" fontId="3" fillId="10" borderId="0" xfId="0" applyFont="1" applyFill="1" applyAlignment="1">
      <alignment vertical="top"/>
    </xf>
    <xf numFmtId="0" fontId="3" fillId="10" borderId="0" xfId="0" applyFont="1" applyFill="1" applyAlignment="1">
      <alignment vertical="top" wrapText="1" shrinkToFit="1"/>
    </xf>
    <xf numFmtId="0" fontId="36" fillId="10" borderId="0" xfId="0" applyFont="1" applyFill="1" applyAlignment="1">
      <alignment vertical="top" wrapText="1" shrinkToFit="1"/>
    </xf>
    <xf numFmtId="0" fontId="3" fillId="0" borderId="8" xfId="0" applyFont="1" applyBorder="1" applyAlignment="1">
      <alignment horizontal="center" vertical="center"/>
    </xf>
    <xf numFmtId="0" fontId="23" fillId="0" borderId="0" xfId="0" applyFont="1">
      <alignment vertical="center"/>
    </xf>
    <xf numFmtId="0" fontId="3" fillId="0" borderId="12" xfId="0" applyFont="1" applyBorder="1" applyAlignment="1">
      <alignment vertical="center" shrinkToFit="1"/>
    </xf>
    <xf numFmtId="0" fontId="3" fillId="0" borderId="4"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center" vertical="center" wrapText="1" shrinkToFit="1"/>
    </xf>
    <xf numFmtId="0" fontId="3" fillId="0" borderId="0" xfId="0" applyFont="1" applyAlignment="1">
      <alignment horizontal="left" vertical="top" shrinkToFit="1"/>
    </xf>
    <xf numFmtId="0" fontId="3" fillId="0" borderId="0" xfId="0" applyFont="1" applyAlignment="1">
      <alignment horizontal="left" vertical="top" wrapText="1" shrinkToFit="1"/>
    </xf>
    <xf numFmtId="0" fontId="3" fillId="14" borderId="2" xfId="0" applyFont="1" applyFill="1" applyBorder="1" applyAlignment="1">
      <alignment vertical="center" shrinkToFit="1"/>
    </xf>
    <xf numFmtId="0" fontId="3" fillId="0" borderId="0" xfId="0" applyFont="1" applyAlignment="1">
      <alignment vertical="top" wrapText="1" shrinkToFit="1"/>
    </xf>
    <xf numFmtId="0" fontId="3" fillId="0" borderId="0" xfId="0" applyFont="1" applyAlignment="1">
      <alignment vertical="center" wrapText="1" shrinkToFit="1"/>
    </xf>
    <xf numFmtId="0" fontId="3" fillId="0" borderId="20" xfId="0" applyFont="1" applyBorder="1" applyAlignment="1">
      <alignment vertical="center" shrinkToFit="1"/>
    </xf>
    <xf numFmtId="0" fontId="3" fillId="0" borderId="0" xfId="0" applyFont="1" applyAlignment="1">
      <alignment vertical="top" shrinkToFit="1"/>
    </xf>
    <xf numFmtId="0" fontId="3" fillId="10" borderId="2" xfId="0" applyFont="1" applyFill="1" applyBorder="1" applyAlignment="1">
      <alignment vertical="center" shrinkToFit="1"/>
    </xf>
    <xf numFmtId="6" fontId="0" fillId="0" borderId="0" xfId="11" applyFont="1">
      <alignment vertical="center"/>
    </xf>
    <xf numFmtId="0" fontId="1" fillId="0" borderId="0" xfId="5">
      <alignment vertical="center"/>
    </xf>
    <xf numFmtId="0" fontId="1" fillId="0" borderId="0" xfId="5" applyAlignment="1">
      <alignment horizontal="center" vertical="center" shrinkToFit="1"/>
    </xf>
    <xf numFmtId="0" fontId="52" fillId="0" borderId="0" xfId="5" applyFont="1" applyAlignment="1">
      <alignment horizontal="center" vertical="center" shrinkToFit="1"/>
    </xf>
    <xf numFmtId="0" fontId="1" fillId="0" borderId="0" xfId="5" applyAlignment="1">
      <alignment vertical="center" shrinkToFit="1"/>
    </xf>
    <xf numFmtId="0" fontId="15" fillId="0" borderId="0" xfId="5" applyFont="1" applyAlignment="1">
      <alignment horizontal="right" vertical="center" shrinkToFit="1"/>
    </xf>
    <xf numFmtId="0" fontId="10" fillId="2" borderId="2" xfId="5" applyFont="1" applyFill="1" applyBorder="1" applyAlignment="1">
      <alignment horizontal="center" vertical="center" shrinkToFit="1"/>
    </xf>
    <xf numFmtId="0" fontId="10" fillId="0" borderId="0" xfId="5" applyFont="1" applyAlignment="1">
      <alignment horizontal="center" vertical="center" shrinkToFit="1"/>
    </xf>
    <xf numFmtId="0" fontId="34" fillId="20" borderId="2" xfId="5" applyFont="1" applyFill="1" applyBorder="1" applyAlignment="1">
      <alignment horizontal="center" vertical="center" shrinkToFit="1"/>
    </xf>
    <xf numFmtId="6" fontId="34" fillId="20" borderId="2" xfId="11" applyFont="1" applyFill="1" applyBorder="1" applyAlignment="1">
      <alignment horizontal="center" vertical="center" shrinkToFit="1"/>
    </xf>
    <xf numFmtId="0" fontId="55" fillId="0" borderId="0" xfId="5" applyFont="1" applyAlignment="1">
      <alignment horizontal="right" vertical="center" shrinkToFit="1"/>
    </xf>
    <xf numFmtId="0" fontId="34" fillId="0" borderId="0" xfId="5" applyFont="1" applyAlignment="1">
      <alignment horizontal="center" vertical="center" shrinkToFit="1"/>
    </xf>
    <xf numFmtId="6" fontId="56" fillId="0" borderId="0" xfId="11" applyFont="1" applyFill="1" applyBorder="1" applyAlignment="1">
      <alignment horizontal="right" vertical="center" shrinkToFit="1"/>
    </xf>
    <xf numFmtId="0" fontId="10" fillId="0" borderId="2" xfId="5" applyFont="1" applyBorder="1" applyAlignment="1">
      <alignment horizontal="center" vertical="center"/>
    </xf>
    <xf numFmtId="0" fontId="1" fillId="21" borderId="2" xfId="5" applyFill="1" applyBorder="1" applyAlignment="1">
      <alignment horizontal="center" vertical="center"/>
    </xf>
    <xf numFmtId="0" fontId="10" fillId="0" borderId="0" xfId="5" applyFont="1" applyAlignment="1">
      <alignment vertical="center" shrinkToFit="1"/>
    </xf>
    <xf numFmtId="0" fontId="52" fillId="22" borderId="2" xfId="5" applyFont="1" applyFill="1" applyBorder="1" applyAlignment="1">
      <alignment horizontal="right" vertical="center" shrinkToFit="1"/>
    </xf>
    <xf numFmtId="6" fontId="53" fillId="22" borderId="2" xfId="5" applyNumberFormat="1" applyFont="1" applyFill="1" applyBorder="1" applyAlignment="1">
      <alignment horizontal="center" vertical="center" shrinkToFit="1"/>
    </xf>
    <xf numFmtId="0" fontId="12" fillId="4" borderId="61" xfId="1" applyFont="1" applyFill="1" applyBorder="1" applyAlignment="1">
      <alignment horizontal="center" vertical="center" shrinkToFit="1"/>
    </xf>
    <xf numFmtId="0" fontId="12" fillId="4" borderId="80" xfId="1" applyFont="1" applyFill="1" applyBorder="1" applyAlignment="1">
      <alignment horizontal="center" vertical="center" shrinkToFit="1"/>
    </xf>
    <xf numFmtId="0" fontId="1" fillId="0" borderId="2" xfId="5" applyBorder="1" applyAlignment="1">
      <alignment horizontal="center" vertical="center"/>
    </xf>
    <xf numFmtId="0" fontId="0" fillId="21" borderId="2" xfId="5" applyFont="1" applyFill="1" applyBorder="1" applyAlignment="1">
      <alignment horizontal="center" vertical="center"/>
    </xf>
    <xf numFmtId="0" fontId="3" fillId="0" borderId="18" xfId="0" applyFont="1" applyBorder="1" applyAlignment="1">
      <alignment vertical="center" shrinkToFit="1"/>
    </xf>
    <xf numFmtId="0" fontId="44" fillId="0" borderId="18" xfId="0" applyFont="1" applyBorder="1" applyAlignment="1">
      <alignment horizontal="center" vertical="center" wrapText="1"/>
    </xf>
    <xf numFmtId="0" fontId="3" fillId="0" borderId="44" xfId="0" applyFont="1" applyBorder="1" applyAlignment="1">
      <alignment vertical="center" shrinkToFit="1"/>
    </xf>
    <xf numFmtId="0" fontId="3" fillId="0" borderId="93" xfId="0" applyFont="1" applyBorder="1" applyAlignment="1">
      <alignment horizontal="center" vertical="center"/>
    </xf>
    <xf numFmtId="0" fontId="52" fillId="0" borderId="0" xfId="5" applyFont="1" applyAlignment="1">
      <alignment horizontal="left" vertical="center" shrinkToFit="1"/>
    </xf>
    <xf numFmtId="6" fontId="52" fillId="0" borderId="37" xfId="11" applyFont="1" applyBorder="1" applyAlignment="1">
      <alignment horizontal="center" vertical="center"/>
    </xf>
    <xf numFmtId="6" fontId="0" fillId="0" borderId="37" xfId="11" applyFont="1" applyBorder="1">
      <alignment vertical="center"/>
    </xf>
    <xf numFmtId="0" fontId="1" fillId="0" borderId="38" xfId="5" applyBorder="1">
      <alignment vertical="center"/>
    </xf>
    <xf numFmtId="6" fontId="52" fillId="0" borderId="0" xfId="11" applyFont="1" applyBorder="1" applyAlignment="1">
      <alignment horizontal="center" vertical="center"/>
    </xf>
    <xf numFmtId="6" fontId="0" fillId="0" borderId="0" xfId="11" applyFont="1" applyBorder="1">
      <alignment vertical="center"/>
    </xf>
    <xf numFmtId="0" fontId="0" fillId="23" borderId="32" xfId="0" applyFill="1" applyBorder="1" applyAlignment="1">
      <alignment horizontal="center" vertical="center" shrinkToFit="1"/>
    </xf>
    <xf numFmtId="0" fontId="0" fillId="24" borderId="32" xfId="0" applyFill="1" applyBorder="1" applyAlignment="1">
      <alignment horizontal="center" vertical="center"/>
    </xf>
    <xf numFmtId="0" fontId="22" fillId="24" borderId="2" xfId="9" applyFill="1" applyBorder="1" applyAlignment="1">
      <alignment horizontal="center" vertical="center"/>
    </xf>
    <xf numFmtId="179" fontId="3" fillId="8" borderId="25" xfId="0" applyNumberFormat="1" applyFont="1" applyFill="1" applyBorder="1" applyAlignment="1">
      <alignment horizontal="center" vertical="center"/>
    </xf>
    <xf numFmtId="179" fontId="3" fillId="8" borderId="98" xfId="0" applyNumberFormat="1" applyFont="1" applyFill="1" applyBorder="1" applyAlignment="1">
      <alignment horizontal="center" vertical="center"/>
    </xf>
    <xf numFmtId="179" fontId="3" fillId="8" borderId="94" xfId="0" applyNumberFormat="1" applyFont="1" applyFill="1" applyBorder="1" applyAlignment="1">
      <alignment horizontal="center" vertical="center"/>
    </xf>
    <xf numFmtId="0" fontId="16" fillId="8" borderId="2" xfId="0" applyFont="1" applyFill="1" applyBorder="1" applyAlignment="1">
      <alignment horizontal="center" vertical="center" wrapText="1"/>
    </xf>
    <xf numFmtId="0" fontId="16" fillId="8" borderId="10" xfId="0" applyFont="1" applyFill="1" applyBorder="1" applyAlignment="1">
      <alignment horizontal="center" vertical="center" wrapText="1"/>
    </xf>
    <xf numFmtId="179" fontId="3" fillId="8" borderId="39" xfId="0" applyNumberFormat="1" applyFont="1" applyFill="1" applyBorder="1" applyAlignment="1">
      <alignment horizontal="center" vertical="center"/>
    </xf>
    <xf numFmtId="180" fontId="3" fillId="14" borderId="2" xfId="0" applyNumberFormat="1" applyFont="1" applyFill="1" applyBorder="1" applyAlignment="1">
      <alignment vertical="center" shrinkToFit="1"/>
    </xf>
    <xf numFmtId="0" fontId="3" fillId="14" borderId="2" xfId="0" applyFont="1" applyFill="1" applyBorder="1">
      <alignment vertical="center"/>
    </xf>
    <xf numFmtId="0" fontId="3" fillId="14" borderId="2" xfId="0" applyFont="1" applyFill="1" applyBorder="1" applyAlignment="1">
      <alignment horizontal="center" vertical="center" shrinkToFit="1"/>
    </xf>
    <xf numFmtId="0" fontId="58" fillId="0" borderId="0" xfId="0" applyFont="1">
      <alignment vertical="center"/>
    </xf>
    <xf numFmtId="0" fontId="3" fillId="25" borderId="32" xfId="0" applyFont="1" applyFill="1" applyBorder="1">
      <alignment vertical="center"/>
    </xf>
    <xf numFmtId="0" fontId="3" fillId="25" borderId="38" xfId="0" applyFont="1" applyFill="1" applyBorder="1">
      <alignment vertical="center"/>
    </xf>
    <xf numFmtId="0" fontId="3" fillId="25" borderId="74" xfId="0" applyFont="1" applyFill="1" applyBorder="1" applyAlignment="1">
      <alignment horizontal="center" vertical="center"/>
    </xf>
    <xf numFmtId="0" fontId="3" fillId="25" borderId="61" xfId="0" applyFont="1" applyFill="1" applyBorder="1" applyAlignment="1">
      <alignment horizontal="center" vertical="center" shrinkToFit="1"/>
    </xf>
    <xf numFmtId="0" fontId="3" fillId="25" borderId="61" xfId="0" applyFont="1" applyFill="1" applyBorder="1" applyAlignment="1">
      <alignment horizontal="center" vertical="center"/>
    </xf>
    <xf numFmtId="0" fontId="3" fillId="25" borderId="97" xfId="0" applyFont="1" applyFill="1" applyBorder="1" applyAlignment="1">
      <alignment horizontal="center" vertical="center"/>
    </xf>
    <xf numFmtId="0" fontId="3" fillId="25" borderId="88" xfId="0" applyFont="1" applyFill="1" applyBorder="1" applyAlignment="1">
      <alignment horizontal="center" vertical="center"/>
    </xf>
    <xf numFmtId="0" fontId="1" fillId="17" borderId="49" xfId="4" applyFill="1" applyBorder="1" applyAlignment="1">
      <alignment horizontal="center" vertical="center"/>
    </xf>
    <xf numFmtId="0" fontId="1" fillId="5" borderId="49" xfId="4" applyFill="1" applyBorder="1" applyAlignment="1">
      <alignment horizontal="center" vertical="center"/>
    </xf>
    <xf numFmtId="0" fontId="1" fillId="14" borderId="59" xfId="4" applyFill="1" applyBorder="1" applyAlignment="1">
      <alignment horizontal="center" vertical="center" shrinkToFit="1"/>
    </xf>
    <xf numFmtId="0" fontId="1" fillId="14" borderId="6" xfId="4" applyFill="1" applyBorder="1" applyAlignment="1">
      <alignment horizontal="center" vertical="center" shrinkToFit="1"/>
    </xf>
    <xf numFmtId="0" fontId="1" fillId="14" borderId="103" xfId="4" applyFill="1" applyBorder="1" applyAlignment="1">
      <alignment horizontal="center" vertical="center" shrinkToFit="1"/>
    </xf>
    <xf numFmtId="0" fontId="1" fillId="14" borderId="15" xfId="4" applyFill="1" applyBorder="1" applyAlignment="1">
      <alignment horizontal="center" vertical="center" shrinkToFit="1"/>
    </xf>
    <xf numFmtId="0" fontId="1" fillId="14" borderId="21" xfId="4" applyFill="1" applyBorder="1" applyAlignment="1">
      <alignment horizontal="center" vertical="center" shrinkToFit="1"/>
    </xf>
    <xf numFmtId="0" fontId="1" fillId="14" borderId="47" xfId="4" applyFill="1" applyBorder="1" applyAlignment="1">
      <alignment horizontal="center" vertical="center" shrinkToFit="1"/>
    </xf>
    <xf numFmtId="0" fontId="1" fillId="14" borderId="10" xfId="4" applyFill="1" applyBorder="1" applyAlignment="1">
      <alignment horizontal="center" vertical="center" shrinkToFit="1"/>
    </xf>
    <xf numFmtId="0" fontId="1" fillId="14" borderId="40" xfId="4" applyFill="1" applyBorder="1" applyAlignment="1">
      <alignment horizontal="center" vertical="center" shrinkToFit="1"/>
    </xf>
    <xf numFmtId="178" fontId="1" fillId="14" borderId="40" xfId="4" applyNumberFormat="1" applyFill="1" applyBorder="1" applyAlignment="1">
      <alignment horizontal="center" vertical="center" shrinkToFit="1"/>
    </xf>
    <xf numFmtId="176" fontId="1" fillId="14" borderId="40" xfId="4" applyNumberFormat="1" applyFill="1" applyBorder="1" applyAlignment="1">
      <alignment horizontal="center" vertical="center" shrinkToFit="1"/>
    </xf>
    <xf numFmtId="176" fontId="1" fillId="14" borderId="5" xfId="4" applyNumberFormat="1" applyFill="1" applyBorder="1" applyAlignment="1">
      <alignment horizontal="center" vertical="center" shrinkToFit="1"/>
    </xf>
    <xf numFmtId="0" fontId="1" fillId="14" borderId="55" xfId="4" applyFill="1" applyBorder="1" applyAlignment="1">
      <alignment horizontal="center" vertical="center" shrinkToFit="1"/>
    </xf>
    <xf numFmtId="0" fontId="1" fillId="14" borderId="10" xfId="4" applyFill="1" applyBorder="1" applyAlignment="1">
      <alignment vertical="center"/>
    </xf>
    <xf numFmtId="0" fontId="1" fillId="14" borderId="11" xfId="4" applyFill="1" applyBorder="1" applyAlignment="1">
      <alignment vertical="center"/>
    </xf>
    <xf numFmtId="0" fontId="12" fillId="0" borderId="62" xfId="4" applyFont="1" applyBorder="1" applyAlignment="1">
      <alignment horizontal="center" vertical="center" shrinkToFit="1"/>
    </xf>
    <xf numFmtId="0" fontId="12" fillId="0" borderId="63" xfId="4" applyFont="1" applyBorder="1" applyAlignment="1">
      <alignment horizontal="center" vertical="center" shrinkToFit="1"/>
    </xf>
    <xf numFmtId="0" fontId="12" fillId="0" borderId="80" xfId="4" applyFont="1" applyBorder="1" applyAlignment="1">
      <alignment horizontal="center" vertical="center" shrinkToFit="1"/>
    </xf>
    <xf numFmtId="0" fontId="12" fillId="0" borderId="108" xfId="4" applyFont="1" applyBorder="1" applyAlignment="1">
      <alignment horizontal="center" vertical="center" shrinkToFit="1"/>
    </xf>
    <xf numFmtId="0" fontId="12" fillId="0" borderId="40" xfId="4" applyFont="1" applyBorder="1" applyAlignment="1">
      <alignment horizontal="center" vertical="center" shrinkToFit="1"/>
    </xf>
    <xf numFmtId="178" fontId="12" fillId="0" borderId="40" xfId="4" applyNumberFormat="1" applyFont="1" applyBorder="1" applyAlignment="1">
      <alignment horizontal="center" vertical="center" shrinkToFit="1"/>
    </xf>
    <xf numFmtId="176" fontId="12" fillId="0" borderId="40" xfId="4" applyNumberFormat="1" applyFont="1" applyBorder="1" applyAlignment="1">
      <alignment horizontal="center" vertical="center" shrinkToFit="1"/>
    </xf>
    <xf numFmtId="176" fontId="12" fillId="0" borderId="5" xfId="4" applyNumberFormat="1" applyFont="1" applyBorder="1" applyAlignment="1">
      <alignment horizontal="center" vertical="center" shrinkToFit="1"/>
    </xf>
    <xf numFmtId="0" fontId="12" fillId="0" borderId="40" xfId="1" applyFont="1" applyBorder="1" applyAlignment="1">
      <alignment horizontal="center" vertical="center" shrinkToFit="1"/>
    </xf>
    <xf numFmtId="176" fontId="12" fillId="0" borderId="40" xfId="1" applyNumberFormat="1" applyFont="1" applyBorder="1" applyAlignment="1">
      <alignment horizontal="center" vertical="center" shrinkToFit="1"/>
    </xf>
    <xf numFmtId="0" fontId="12" fillId="0" borderId="64" xfId="4" applyFont="1" applyBorder="1" applyAlignment="1">
      <alignment horizontal="center" vertical="center" shrinkToFit="1"/>
    </xf>
    <xf numFmtId="0" fontId="3" fillId="0" borderId="13" xfId="0" applyFont="1" applyBorder="1" applyAlignment="1">
      <alignment vertical="center" shrinkToFit="1"/>
    </xf>
    <xf numFmtId="0" fontId="3" fillId="0" borderId="0" xfId="0" applyFont="1" applyAlignment="1">
      <alignment vertical="center" wrapText="1"/>
    </xf>
    <xf numFmtId="0" fontId="3" fillId="0" borderId="4" xfId="0" applyFont="1" applyBorder="1" applyAlignment="1">
      <alignment vertical="center" wrapText="1" shrinkToFit="1"/>
    </xf>
    <xf numFmtId="0" fontId="3" fillId="7" borderId="31" xfId="0" applyFont="1" applyFill="1" applyBorder="1" applyAlignment="1">
      <alignment vertical="center" shrinkToFit="1"/>
    </xf>
    <xf numFmtId="0" fontId="3" fillId="7" borderId="20" xfId="0" applyFont="1" applyFill="1" applyBorder="1" applyAlignment="1">
      <alignment vertical="center" shrinkToFit="1"/>
    </xf>
    <xf numFmtId="0" fontId="3" fillId="7" borderId="38" xfId="0" applyFont="1" applyFill="1" applyBorder="1" applyAlignment="1">
      <alignment vertical="center" shrinkToFit="1"/>
    </xf>
    <xf numFmtId="180" fontId="3" fillId="0" borderId="37" xfId="0" applyNumberFormat="1" applyFont="1" applyBorder="1" applyAlignment="1">
      <alignment vertical="center" shrinkToFit="1"/>
    </xf>
    <xf numFmtId="180" fontId="3" fillId="0" borderId="0" xfId="0" applyNumberFormat="1" applyFont="1" applyAlignment="1">
      <alignment vertical="center" shrinkToFit="1"/>
    </xf>
    <xf numFmtId="0" fontId="3" fillId="26" borderId="32" xfId="0" applyFont="1" applyFill="1" applyBorder="1">
      <alignment vertical="center"/>
    </xf>
    <xf numFmtId="0" fontId="3" fillId="26" borderId="38" xfId="0" applyFont="1" applyFill="1" applyBorder="1">
      <alignment vertical="center"/>
    </xf>
    <xf numFmtId="0" fontId="32" fillId="0" borderId="0" xfId="7" applyFont="1">
      <alignment vertical="center"/>
    </xf>
    <xf numFmtId="0" fontId="32" fillId="0" borderId="2" xfId="7" applyFont="1" applyBorder="1" applyAlignment="1">
      <alignment horizontal="center" vertical="center" shrinkToFit="1"/>
    </xf>
    <xf numFmtId="0" fontId="32" fillId="0" borderId="2" xfId="7" applyFont="1" applyBorder="1" applyAlignment="1">
      <alignment vertical="center" shrinkToFit="1"/>
    </xf>
    <xf numFmtId="0" fontId="32" fillId="14" borderId="2" xfId="7" applyFont="1" applyFill="1" applyBorder="1" applyAlignment="1">
      <alignment horizontal="center" vertical="center" shrinkToFit="1"/>
    </xf>
    <xf numFmtId="0" fontId="32" fillId="14" borderId="32" xfId="7" applyFont="1" applyFill="1" applyBorder="1" applyAlignment="1">
      <alignment vertical="center" shrinkToFit="1"/>
    </xf>
    <xf numFmtId="0" fontId="32" fillId="14" borderId="38" xfId="7" applyFont="1" applyFill="1" applyBorder="1" applyAlignment="1">
      <alignment vertical="center" shrinkToFit="1"/>
    </xf>
    <xf numFmtId="6" fontId="32" fillId="14" borderId="2" xfId="10" applyNumberFormat="1" applyFont="1" applyFill="1" applyBorder="1" applyAlignment="1" applyProtection="1">
      <alignment horizontal="center" vertical="center" shrinkToFit="1"/>
    </xf>
    <xf numFmtId="0" fontId="31" fillId="0" borderId="0" xfId="7" applyFont="1">
      <alignment vertical="center"/>
    </xf>
    <xf numFmtId="0" fontId="31" fillId="0" borderId="0" xfId="7" applyFont="1" applyAlignment="1">
      <alignment horizontal="right" vertical="center"/>
    </xf>
    <xf numFmtId="0" fontId="31" fillId="0" borderId="2" xfId="7" applyFont="1" applyBorder="1" applyAlignment="1">
      <alignment horizontal="center" vertical="center"/>
    </xf>
    <xf numFmtId="0" fontId="32" fillId="0" borderId="2" xfId="7" applyFont="1" applyBorder="1">
      <alignment vertical="center"/>
    </xf>
    <xf numFmtId="38" fontId="32" fillId="14" borderId="2" xfId="10" applyFont="1" applyFill="1" applyBorder="1" applyAlignment="1" applyProtection="1">
      <alignment horizontal="center" vertical="center" shrinkToFit="1"/>
    </xf>
    <xf numFmtId="38" fontId="31" fillId="14" borderId="2" xfId="10" applyFont="1" applyFill="1" applyBorder="1" applyProtection="1">
      <alignment vertical="center"/>
    </xf>
    <xf numFmtId="6" fontId="31" fillId="11" borderId="2" xfId="10" applyNumberFormat="1" applyFont="1" applyFill="1" applyBorder="1" applyAlignment="1" applyProtection="1">
      <alignment horizontal="center" vertical="center"/>
    </xf>
    <xf numFmtId="0" fontId="31" fillId="0" borderId="2" xfId="7" applyFont="1" applyBorder="1" applyAlignment="1">
      <alignment horizontal="center" vertical="center" shrinkToFit="1"/>
    </xf>
    <xf numFmtId="0" fontId="60" fillId="0" borderId="0" xfId="0" applyFont="1">
      <alignment vertical="center"/>
    </xf>
    <xf numFmtId="0" fontId="61" fillId="0" borderId="13" xfId="9" applyFont="1" applyFill="1" applyBorder="1" applyAlignment="1">
      <alignment horizontal="center" vertical="center"/>
    </xf>
    <xf numFmtId="0" fontId="64" fillId="0" borderId="0" xfId="0" applyFont="1" applyAlignment="1">
      <alignment horizontal="left" vertical="center" wrapText="1"/>
    </xf>
    <xf numFmtId="0" fontId="65" fillId="0" borderId="0" xfId="0" applyFont="1" applyAlignment="1">
      <alignment vertical="center" wrapText="1"/>
    </xf>
    <xf numFmtId="0" fontId="66" fillId="0" borderId="0" xfId="0" applyFont="1" applyAlignment="1">
      <alignment vertical="center" shrinkToFit="1"/>
    </xf>
    <xf numFmtId="0" fontId="67" fillId="0" borderId="0" xfId="0" applyFont="1" applyAlignment="1">
      <alignment vertical="center" shrinkToFit="1"/>
    </xf>
    <xf numFmtId="0" fontId="66" fillId="0" borderId="2" xfId="0" applyFont="1" applyBorder="1" applyAlignment="1">
      <alignment horizontal="center" vertical="center" shrinkToFit="1"/>
    </xf>
    <xf numFmtId="0" fontId="66" fillId="0" borderId="41" xfId="0" applyFont="1" applyBorder="1" applyAlignment="1">
      <alignment horizontal="center" vertical="center" shrinkToFit="1"/>
    </xf>
    <xf numFmtId="0" fontId="65" fillId="0" borderId="0" xfId="0" applyFont="1">
      <alignment vertical="center"/>
    </xf>
    <xf numFmtId="0" fontId="65" fillId="0" borderId="0" xfId="0" applyFont="1" applyAlignment="1">
      <alignment vertical="center" shrinkToFit="1"/>
    </xf>
    <xf numFmtId="0" fontId="0" fillId="0" borderId="0" xfId="0" applyAlignment="1">
      <alignment horizontal="left" vertical="center"/>
    </xf>
    <xf numFmtId="0" fontId="57" fillId="0" borderId="3" xfId="7" applyFont="1" applyBorder="1">
      <alignment vertical="center"/>
    </xf>
    <xf numFmtId="0" fontId="32" fillId="0" borderId="2" xfId="7" applyFont="1" applyBorder="1" applyAlignment="1" applyProtection="1">
      <alignment horizontal="center" vertical="center" shrinkToFit="1"/>
      <protection locked="0"/>
    </xf>
    <xf numFmtId="0" fontId="32" fillId="0" borderId="2" xfId="7" applyFont="1" applyBorder="1" applyAlignment="1" applyProtection="1">
      <alignment vertical="center" shrinkToFit="1"/>
      <protection locked="0"/>
    </xf>
    <xf numFmtId="0" fontId="31" fillId="14" borderId="2" xfId="7" applyFont="1" applyFill="1" applyBorder="1" applyAlignment="1" applyProtection="1">
      <alignment horizontal="center" vertical="center" shrinkToFit="1"/>
      <protection locked="0"/>
    </xf>
    <xf numFmtId="6" fontId="32" fillId="6" borderId="2" xfId="10" applyNumberFormat="1" applyFont="1" applyFill="1" applyBorder="1" applyAlignment="1" applyProtection="1">
      <alignment horizontal="center" vertical="center" shrinkToFit="1"/>
      <protection locked="0"/>
    </xf>
    <xf numFmtId="0" fontId="31" fillId="0" borderId="37" xfId="7" applyFont="1" applyBorder="1" applyAlignment="1" applyProtection="1">
      <alignment horizontal="center" vertical="center"/>
      <protection locked="0"/>
    </xf>
    <xf numFmtId="0" fontId="31" fillId="0" borderId="38" xfId="7" applyFont="1" applyBorder="1" applyProtection="1">
      <alignment vertical="center"/>
      <protection locked="0"/>
    </xf>
    <xf numFmtId="0" fontId="0" fillId="0" borderId="0" xfId="0" applyAlignment="1">
      <alignment horizontal="center" vertical="center" shrinkToFit="1"/>
    </xf>
    <xf numFmtId="0" fontId="22" fillId="0" borderId="0" xfId="9" applyFill="1" applyBorder="1" applyAlignment="1">
      <alignment horizontal="left" vertical="center"/>
    </xf>
    <xf numFmtId="0" fontId="0" fillId="6" borderId="32" xfId="0" applyFill="1" applyBorder="1" applyAlignment="1">
      <alignment horizontal="center" vertical="center" shrinkToFit="1"/>
    </xf>
    <xf numFmtId="0" fontId="0" fillId="28" borderId="32" xfId="0" applyFill="1" applyBorder="1" applyAlignment="1">
      <alignment horizontal="center" vertical="center"/>
    </xf>
    <xf numFmtId="0" fontId="27" fillId="3" borderId="2" xfId="9" applyFont="1" applyFill="1" applyBorder="1" applyAlignment="1">
      <alignment horizontal="center" vertical="center"/>
    </xf>
    <xf numFmtId="0" fontId="27" fillId="0" borderId="0" xfId="9" applyFont="1" applyAlignment="1">
      <alignment vertical="center"/>
    </xf>
    <xf numFmtId="0" fontId="4" fillId="0" borderId="0" xfId="0" applyFont="1" applyAlignment="1">
      <alignment horizontal="left" vertical="center"/>
    </xf>
    <xf numFmtId="38" fontId="49" fillId="0" borderId="0" xfId="10" applyFont="1" applyAlignment="1">
      <alignment vertical="center"/>
    </xf>
    <xf numFmtId="0" fontId="69" fillId="0" borderId="0" xfId="0" applyFont="1" applyAlignment="1">
      <alignment horizontal="center" vertical="center"/>
    </xf>
    <xf numFmtId="0" fontId="3" fillId="0" borderId="12" xfId="0" applyFont="1" applyBorder="1">
      <alignment vertical="center"/>
    </xf>
    <xf numFmtId="182" fontId="3" fillId="0" borderId="0" xfId="0" applyNumberFormat="1" applyFont="1" applyAlignment="1">
      <alignment vertical="center" shrinkToFit="1"/>
    </xf>
    <xf numFmtId="0" fontId="3" fillId="0" borderId="0" xfId="0" applyFont="1" applyAlignment="1">
      <alignment horizontal="left" vertical="center"/>
    </xf>
    <xf numFmtId="182" fontId="3" fillId="0" borderId="0" xfId="0" applyNumberFormat="1" applyFont="1" applyAlignment="1">
      <alignment horizontal="left" vertical="center"/>
    </xf>
    <xf numFmtId="0" fontId="3" fillId="0" borderId="28" xfId="0" applyFont="1" applyBorder="1" applyAlignment="1">
      <alignment horizontal="center" vertical="center" shrinkToFit="1"/>
    </xf>
    <xf numFmtId="179" fontId="3" fillId="0" borderId="28" xfId="0" applyNumberFormat="1" applyFont="1" applyBorder="1" applyAlignment="1">
      <alignment horizontal="center" vertical="center"/>
    </xf>
    <xf numFmtId="0" fontId="13" fillId="0" borderId="110" xfId="1" applyFont="1" applyBorder="1" applyAlignment="1">
      <alignment horizontal="center" vertical="center" shrinkToFit="1"/>
    </xf>
    <xf numFmtId="176" fontId="12" fillId="0" borderId="110" xfId="1" applyNumberFormat="1" applyFont="1" applyBorder="1" applyAlignment="1">
      <alignment horizontal="center" vertical="center" shrinkToFit="1"/>
    </xf>
    <xf numFmtId="0" fontId="14" fillId="0" borderId="110" xfId="1" applyFont="1" applyBorder="1" applyAlignment="1">
      <alignment horizontal="center" vertical="center" shrinkToFit="1"/>
    </xf>
    <xf numFmtId="0" fontId="19" fillId="0" borderId="29" xfId="1" applyFont="1" applyBorder="1" applyAlignment="1">
      <alignment horizontal="center" vertical="center" shrinkToFit="1"/>
    </xf>
    <xf numFmtId="0" fontId="40" fillId="0" borderId="0" xfId="0" applyFont="1" applyAlignment="1">
      <alignment horizontal="left" vertical="center"/>
    </xf>
    <xf numFmtId="0" fontId="71" fillId="0" borderId="0" xfId="0" applyFont="1" applyAlignment="1">
      <alignment horizontal="left" vertical="center"/>
    </xf>
    <xf numFmtId="0" fontId="71" fillId="0" borderId="0" xfId="0" applyFont="1">
      <alignment vertical="center"/>
    </xf>
    <xf numFmtId="0" fontId="3" fillId="0" borderId="10" xfId="0" applyFont="1" applyBorder="1" applyAlignment="1">
      <alignment horizontal="center" vertical="center" shrinkToFit="1"/>
    </xf>
    <xf numFmtId="0" fontId="44" fillId="7" borderId="2" xfId="0" applyFont="1" applyFill="1" applyBorder="1" applyAlignment="1">
      <alignment horizontal="center" vertical="center" wrapText="1"/>
    </xf>
    <xf numFmtId="179" fontId="3" fillId="0" borderId="9" xfId="0" applyNumberFormat="1" applyFont="1" applyBorder="1" applyAlignment="1">
      <alignment horizontal="center" vertical="center" shrinkToFit="1"/>
    </xf>
    <xf numFmtId="179" fontId="3" fillId="0" borderId="11" xfId="0" applyNumberFormat="1" applyFont="1" applyBorder="1" applyAlignment="1">
      <alignment horizontal="center" vertical="center" shrinkToFit="1"/>
    </xf>
    <xf numFmtId="0" fontId="72" fillId="0" borderId="0" xfId="4" applyFont="1" applyAlignment="1">
      <alignment horizontal="center" vertical="center" shrinkToFit="1"/>
    </xf>
    <xf numFmtId="0" fontId="73" fillId="0" borderId="0" xfId="4" applyFont="1" applyAlignment="1">
      <alignment horizontal="center" vertical="center" shrinkToFit="1"/>
    </xf>
    <xf numFmtId="0" fontId="72" fillId="0" borderId="0" xfId="4" applyFont="1" applyAlignment="1">
      <alignment horizontal="center" vertical="center"/>
    </xf>
    <xf numFmtId="0" fontId="72" fillId="0" borderId="0" xfId="4" applyFont="1" applyAlignment="1">
      <alignment vertical="center"/>
    </xf>
    <xf numFmtId="176" fontId="1" fillId="14" borderId="110" xfId="4" applyNumberFormat="1" applyFill="1" applyBorder="1" applyAlignment="1">
      <alignment horizontal="center" vertical="center" shrinkToFit="1"/>
    </xf>
    <xf numFmtId="176" fontId="39" fillId="0" borderId="86" xfId="4" applyNumberFormat="1" applyFont="1" applyBorder="1" applyAlignment="1">
      <alignment horizontal="center" vertical="center" shrinkToFit="1"/>
    </xf>
    <xf numFmtId="0" fontId="73" fillId="0" borderId="0" xfId="4" applyFont="1" applyAlignment="1">
      <alignment horizontal="center" vertical="center"/>
    </xf>
    <xf numFmtId="0" fontId="73" fillId="0" borderId="0" xfId="4" applyFont="1" applyAlignment="1">
      <alignment vertical="center"/>
    </xf>
    <xf numFmtId="0" fontId="0" fillId="17" borderId="52" xfId="4" applyFont="1" applyFill="1" applyBorder="1" applyAlignment="1">
      <alignment horizontal="center" vertical="center" shrinkToFit="1"/>
    </xf>
    <xf numFmtId="0" fontId="0" fillId="5" borderId="52" xfId="4" applyFont="1" applyFill="1" applyBorder="1" applyAlignment="1">
      <alignment horizontal="center" vertical="center" shrinkToFit="1"/>
    </xf>
    <xf numFmtId="0" fontId="0" fillId="13" borderId="12" xfId="0" applyFill="1" applyBorder="1" applyAlignment="1">
      <alignment horizontal="center" vertical="top"/>
    </xf>
    <xf numFmtId="0" fontId="0" fillId="13" borderId="4" xfId="0" applyFill="1" applyBorder="1" applyAlignment="1">
      <alignment horizontal="center" vertical="top"/>
    </xf>
    <xf numFmtId="0" fontId="0" fillId="13" borderId="13" xfId="0" applyFill="1" applyBorder="1" applyAlignment="1">
      <alignment horizontal="left" vertical="center"/>
    </xf>
    <xf numFmtId="0" fontId="0" fillId="13" borderId="31" xfId="0" applyFill="1" applyBorder="1" applyAlignment="1">
      <alignment horizontal="left" vertical="center"/>
    </xf>
    <xf numFmtId="0" fontId="0" fillId="12" borderId="37" xfId="0" applyFill="1" applyBorder="1">
      <alignment vertical="center"/>
    </xf>
    <xf numFmtId="0" fontId="0" fillId="12" borderId="38" xfId="0" applyFill="1" applyBorder="1">
      <alignment vertical="center"/>
    </xf>
    <xf numFmtId="0" fontId="22" fillId="12" borderId="37" xfId="9" applyFill="1" applyBorder="1" applyAlignment="1">
      <alignment horizontal="left" vertical="center"/>
    </xf>
    <xf numFmtId="0" fontId="22" fillId="12" borderId="38" xfId="9" applyFill="1" applyBorder="1" applyAlignment="1">
      <alignment horizontal="left" vertical="center"/>
    </xf>
    <xf numFmtId="0" fontId="22" fillId="23" borderId="37" xfId="9" applyFill="1" applyBorder="1" applyAlignment="1">
      <alignment horizontal="left" vertical="center"/>
    </xf>
    <xf numFmtId="0" fontId="22" fillId="23" borderId="38" xfId="9" applyFill="1" applyBorder="1" applyAlignment="1">
      <alignment horizontal="left" vertical="center"/>
    </xf>
    <xf numFmtId="0" fontId="22" fillId="24" borderId="37" xfId="9" applyFill="1" applyBorder="1" applyAlignment="1">
      <alignment horizontal="left" vertical="center"/>
    </xf>
    <xf numFmtId="0" fontId="22" fillId="24" borderId="38" xfId="9" applyFill="1" applyBorder="1" applyAlignment="1">
      <alignment horizontal="left" vertical="center"/>
    </xf>
    <xf numFmtId="0" fontId="22" fillId="28" borderId="37" xfId="9" applyFill="1" applyBorder="1" applyAlignment="1">
      <alignment horizontal="left" vertical="center"/>
    </xf>
    <xf numFmtId="0" fontId="22" fillId="28" borderId="38" xfId="9" applyFill="1" applyBorder="1" applyAlignment="1">
      <alignment horizontal="left" vertical="center"/>
    </xf>
    <xf numFmtId="0" fontId="0" fillId="10" borderId="37" xfId="0" applyFill="1" applyBorder="1">
      <alignment vertical="center"/>
    </xf>
    <xf numFmtId="0" fontId="0" fillId="10" borderId="38" xfId="0" applyFill="1" applyBorder="1">
      <alignment vertical="center"/>
    </xf>
    <xf numFmtId="0" fontId="22" fillId="23" borderId="2" xfId="9" applyFill="1" applyBorder="1" applyAlignment="1">
      <alignment horizontal="center" vertical="center"/>
    </xf>
    <xf numFmtId="0" fontId="22" fillId="9" borderId="37" xfId="9" applyFill="1" applyBorder="1" applyAlignment="1">
      <alignment horizontal="left" vertical="center" shrinkToFit="1"/>
    </xf>
    <xf numFmtId="0" fontId="22" fillId="9" borderId="38" xfId="9" applyFill="1" applyBorder="1" applyAlignment="1">
      <alignment horizontal="left" vertical="center" shrinkToFit="1"/>
    </xf>
    <xf numFmtId="0" fontId="28" fillId="27" borderId="2" xfId="0" applyFont="1" applyFill="1" applyBorder="1" applyAlignment="1">
      <alignment horizontal="center" vertical="center"/>
    </xf>
    <xf numFmtId="0" fontId="22" fillId="6" borderId="37" xfId="9" applyFill="1" applyBorder="1" applyAlignment="1">
      <alignment horizontal="left" vertical="center"/>
    </xf>
    <xf numFmtId="0" fontId="22" fillId="6" borderId="38" xfId="9" applyFill="1" applyBorder="1" applyAlignment="1">
      <alignment horizontal="left" vertical="center"/>
    </xf>
    <xf numFmtId="0" fontId="22" fillId="9" borderId="37" xfId="9" applyFill="1" applyBorder="1" applyAlignment="1">
      <alignment horizontal="left" vertical="center"/>
    </xf>
    <xf numFmtId="0" fontId="22" fillId="9" borderId="38" xfId="9" applyFill="1" applyBorder="1" applyAlignment="1">
      <alignment horizontal="left" vertical="center"/>
    </xf>
    <xf numFmtId="0" fontId="22" fillId="9" borderId="37" xfId="9" applyFill="1" applyBorder="1">
      <alignment vertical="center"/>
    </xf>
    <xf numFmtId="0" fontId="22" fillId="9" borderId="38" xfId="9" applyFill="1" applyBorder="1">
      <alignment vertical="center"/>
    </xf>
    <xf numFmtId="0" fontId="28" fillId="16" borderId="32" xfId="0" applyFont="1" applyFill="1" applyBorder="1" applyAlignment="1">
      <alignment horizontal="left" vertical="center" shrinkToFit="1"/>
    </xf>
    <xf numFmtId="0" fontId="28" fillId="16" borderId="37" xfId="0" applyFont="1" applyFill="1" applyBorder="1" applyAlignment="1">
      <alignment horizontal="left" vertical="center" shrinkToFit="1"/>
    </xf>
    <xf numFmtId="0" fontId="22" fillId="11" borderId="37" xfId="9" applyFill="1" applyBorder="1" applyAlignment="1">
      <alignment horizontal="left" vertical="center"/>
    </xf>
    <xf numFmtId="0" fontId="22" fillId="11" borderId="38" xfId="9" applyFill="1" applyBorder="1" applyAlignment="1">
      <alignment horizontal="left" vertical="center"/>
    </xf>
    <xf numFmtId="0" fontId="22" fillId="15" borderId="37" xfId="9" applyFill="1" applyBorder="1" applyAlignment="1">
      <alignment horizontal="left" vertical="center"/>
    </xf>
    <xf numFmtId="0" fontId="22" fillId="15" borderId="38" xfId="9" applyFill="1" applyBorder="1" applyAlignment="1">
      <alignment horizontal="left" vertical="center"/>
    </xf>
    <xf numFmtId="0" fontId="3" fillId="0" borderId="9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41" xfId="0" applyFont="1" applyBorder="1" applyAlignment="1">
      <alignment horizontal="center" vertical="center" shrinkToFit="1"/>
    </xf>
    <xf numFmtId="0" fontId="3" fillId="7" borderId="41"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6" fillId="0" borderId="0" xfId="0" applyFont="1" applyAlignment="1">
      <alignment horizontal="center" vertical="center" wrapText="1" shrinkToFit="1"/>
    </xf>
    <xf numFmtId="0" fontId="36" fillId="0" borderId="20" xfId="0" applyFont="1" applyBorder="1" applyAlignment="1">
      <alignment horizontal="center" vertical="center" wrapText="1" shrinkToFit="1"/>
    </xf>
    <xf numFmtId="0" fontId="36" fillId="0" borderId="6" xfId="0" applyFont="1" applyBorder="1" applyAlignment="1">
      <alignment horizontal="center" vertical="center" wrapText="1" shrinkToFit="1"/>
    </xf>
    <xf numFmtId="0" fontId="36" fillId="0" borderId="21" xfId="0" applyFont="1" applyBorder="1" applyAlignment="1">
      <alignment horizontal="center" vertical="center" wrapText="1" shrinkToFit="1"/>
    </xf>
    <xf numFmtId="0" fontId="3" fillId="0" borderId="7" xfId="0" applyFont="1" applyBorder="1" applyAlignment="1">
      <alignment horizontal="center" vertical="center" shrinkToFit="1"/>
    </xf>
    <xf numFmtId="0" fontId="3" fillId="8" borderId="12" xfId="0" applyFont="1" applyFill="1" applyBorder="1" applyAlignment="1">
      <alignment horizontal="center" vertical="center" shrinkToFit="1"/>
    </xf>
    <xf numFmtId="0" fontId="3" fillId="8" borderId="31" xfId="0" applyFont="1" applyFill="1" applyBorder="1" applyAlignment="1">
      <alignment horizontal="center" vertical="center" shrinkToFit="1"/>
    </xf>
    <xf numFmtId="0" fontId="3" fillId="8" borderId="22" xfId="0" applyFont="1" applyFill="1" applyBorder="1" applyAlignment="1">
      <alignment horizontal="center" vertical="center" shrinkToFit="1"/>
    </xf>
    <xf numFmtId="0" fontId="3" fillId="8" borderId="23" xfId="0" applyFont="1" applyFill="1" applyBorder="1" applyAlignment="1">
      <alignment horizontal="center" vertical="center" shrinkToFit="1"/>
    </xf>
    <xf numFmtId="0" fontId="3" fillId="8" borderId="4" xfId="0" applyFont="1" applyFill="1" applyBorder="1" applyAlignment="1">
      <alignment horizontal="center" vertical="center" shrinkToFit="1"/>
    </xf>
    <xf numFmtId="0" fontId="3" fillId="8" borderId="0" xfId="0" applyFont="1" applyFill="1" applyAlignment="1">
      <alignment horizontal="center" vertical="center" shrinkToFit="1"/>
    </xf>
    <xf numFmtId="0" fontId="3" fillId="8" borderId="20" xfId="0" applyFont="1" applyFill="1" applyBorder="1" applyAlignment="1">
      <alignment horizontal="center" vertical="center" shrinkToFit="1"/>
    </xf>
    <xf numFmtId="0" fontId="3" fillId="8" borderId="3" xfId="0" applyFont="1" applyFill="1" applyBorder="1" applyAlignment="1">
      <alignment horizontal="center"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8" borderId="16" xfId="0" applyFont="1" applyFill="1" applyBorder="1" applyAlignment="1">
      <alignment horizontal="center" vertical="center" shrinkToFit="1"/>
    </xf>
    <xf numFmtId="0" fontId="3" fillId="8" borderId="111" xfId="0" applyFont="1" applyFill="1" applyBorder="1" applyAlignment="1">
      <alignment horizontal="center" vertical="center" shrinkToFit="1"/>
    </xf>
    <xf numFmtId="0" fontId="36" fillId="0" borderId="12" xfId="0" applyFont="1" applyBorder="1" applyAlignment="1">
      <alignment horizontal="center" vertical="center" wrapText="1" shrinkToFit="1"/>
    </xf>
    <xf numFmtId="0" fontId="36" fillId="0" borderId="13" xfId="0" applyFont="1" applyBorder="1" applyAlignment="1">
      <alignment horizontal="center" vertical="center" wrapText="1" shrinkToFit="1"/>
    </xf>
    <xf numFmtId="0" fontId="36" fillId="0" borderId="31" xfId="0" applyFont="1" applyBorder="1" applyAlignment="1">
      <alignment horizontal="center" vertical="center" wrapText="1" shrinkToFit="1"/>
    </xf>
    <xf numFmtId="0" fontId="36" fillId="0" borderId="22" xfId="0" applyFont="1" applyBorder="1" applyAlignment="1">
      <alignment horizontal="center" vertical="center" wrapText="1" shrinkToFit="1"/>
    </xf>
    <xf numFmtId="0" fontId="36" fillId="0" borderId="3" xfId="0" applyFont="1" applyBorder="1" applyAlignment="1">
      <alignment horizontal="center" vertical="center" wrapText="1" shrinkToFit="1"/>
    </xf>
    <xf numFmtId="0" fontId="36" fillId="0" borderId="23" xfId="0" applyFont="1" applyBorder="1" applyAlignment="1">
      <alignment horizontal="center" vertical="center" wrapText="1" shrinkToFit="1"/>
    </xf>
    <xf numFmtId="0" fontId="3" fillId="7" borderId="2" xfId="0" applyFont="1" applyFill="1" applyBorder="1" applyAlignment="1">
      <alignment horizontal="center" vertical="center" shrinkToFit="1"/>
    </xf>
    <xf numFmtId="0" fontId="3" fillId="0" borderId="0" xfId="0" applyFont="1" applyAlignment="1">
      <alignment horizontal="center" vertical="center" shrinkToFit="1"/>
    </xf>
    <xf numFmtId="0" fontId="3" fillId="0" borderId="2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44" xfId="0" applyFont="1" applyBorder="1" applyAlignment="1">
      <alignment horizontal="center" vertical="center" shrinkToFit="1"/>
    </xf>
    <xf numFmtId="0" fontId="3" fillId="7" borderId="34" xfId="0" applyFont="1" applyFill="1" applyBorder="1" applyAlignment="1">
      <alignment horizontal="center" vertical="center" shrinkToFit="1"/>
    </xf>
    <xf numFmtId="0" fontId="3" fillId="7" borderId="35" xfId="0" applyFont="1" applyFill="1" applyBorder="1" applyAlignment="1">
      <alignment horizontal="center" vertical="center" shrinkToFit="1"/>
    </xf>
    <xf numFmtId="0" fontId="3" fillId="7" borderId="33" xfId="0" applyFont="1" applyFill="1" applyBorder="1" applyAlignment="1">
      <alignment horizontal="center" vertical="center" shrinkToFit="1"/>
    </xf>
    <xf numFmtId="0" fontId="3" fillId="0" borderId="3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 xfId="0" applyFont="1" applyBorder="1" applyAlignment="1">
      <alignment horizontal="center" vertical="center" shrinkToFit="1"/>
    </xf>
    <xf numFmtId="0" fontId="35" fillId="9" borderId="0" xfId="0" applyFont="1" applyFill="1" applyAlignment="1">
      <alignment vertical="center" shrinkToFit="1"/>
    </xf>
    <xf numFmtId="0" fontId="3" fillId="0" borderId="68" xfId="0" applyFont="1" applyBorder="1" applyAlignment="1">
      <alignment horizontal="center" vertical="center" shrinkToFit="1"/>
    </xf>
    <xf numFmtId="0" fontId="3" fillId="0" borderId="2" xfId="0" applyFont="1" applyBorder="1" applyAlignment="1">
      <alignment horizontal="center" vertical="center" shrinkToFit="1"/>
    </xf>
    <xf numFmtId="0" fontId="3" fillId="7" borderId="13" xfId="0" applyFont="1" applyFill="1" applyBorder="1" applyAlignment="1">
      <alignment horizontal="center" vertical="center" shrinkToFit="1"/>
    </xf>
    <xf numFmtId="0" fontId="3" fillId="7" borderId="31" xfId="0" applyFont="1" applyFill="1" applyBorder="1" applyAlignment="1">
      <alignment horizontal="center" vertical="center" shrinkToFit="1"/>
    </xf>
    <xf numFmtId="0" fontId="3" fillId="7" borderId="0" xfId="0" applyFont="1" applyFill="1" applyAlignment="1">
      <alignment horizontal="center" vertical="center" shrinkToFit="1"/>
    </xf>
    <xf numFmtId="0" fontId="3" fillId="7" borderId="20" xfId="0" applyFont="1" applyFill="1" applyBorder="1" applyAlignment="1">
      <alignment horizontal="center" vertical="center" shrinkToFit="1"/>
    </xf>
    <xf numFmtId="0" fontId="35" fillId="9" borderId="6" xfId="0" applyFont="1" applyFill="1" applyBorder="1" applyAlignment="1">
      <alignment horizontal="left" vertical="center" shrinkToFit="1"/>
    </xf>
    <xf numFmtId="0" fontId="35" fillId="9" borderId="0" xfId="0" applyFont="1" applyFill="1" applyAlignment="1">
      <alignment horizontal="left" vertical="center" shrinkToFit="1"/>
    </xf>
    <xf numFmtId="0" fontId="3" fillId="7" borderId="39" xfId="0" applyFont="1" applyFill="1" applyBorder="1" applyAlignment="1">
      <alignment horizontal="center" vertical="center" shrinkToFit="1"/>
    </xf>
    <xf numFmtId="0" fontId="36" fillId="0" borderId="32"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8" xfId="0" applyFont="1" applyBorder="1" applyAlignment="1">
      <alignment horizontal="center" vertical="center" shrinkToFit="1"/>
    </xf>
    <xf numFmtId="0" fontId="3" fillId="7" borderId="12" xfId="0" applyFont="1" applyFill="1" applyBorder="1" applyAlignment="1">
      <alignment horizontal="center" vertical="center" shrinkToFit="1"/>
    </xf>
    <xf numFmtId="0" fontId="3" fillId="7" borderId="22" xfId="0" applyFont="1" applyFill="1" applyBorder="1" applyAlignment="1">
      <alignment horizontal="center" vertical="center" shrinkToFit="1"/>
    </xf>
    <xf numFmtId="0" fontId="3" fillId="7" borderId="3" xfId="0" applyFont="1" applyFill="1" applyBorder="1" applyAlignment="1">
      <alignment horizontal="center" vertical="center" shrinkToFit="1"/>
    </xf>
    <xf numFmtId="0" fontId="3" fillId="7" borderId="23" xfId="0" applyFont="1" applyFill="1" applyBorder="1" applyAlignment="1">
      <alignment horizontal="center" vertical="center" shrinkToFit="1"/>
    </xf>
    <xf numFmtId="0" fontId="3" fillId="7" borderId="14" xfId="0" applyFont="1" applyFill="1" applyBorder="1" applyAlignment="1">
      <alignment horizontal="center" vertical="center" shrinkToFit="1"/>
    </xf>
    <xf numFmtId="0" fontId="3" fillId="7" borderId="25" xfId="0" applyFont="1" applyFill="1" applyBorder="1" applyAlignment="1">
      <alignment horizontal="center" vertical="center" shrinkToFit="1"/>
    </xf>
    <xf numFmtId="0" fontId="36" fillId="0" borderId="30"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6" xfId="0" applyFont="1" applyBorder="1" applyAlignment="1">
      <alignment horizontal="center" vertical="center" shrinkToFit="1"/>
    </xf>
    <xf numFmtId="0" fontId="36" fillId="7" borderId="16" xfId="0" applyFont="1" applyFill="1" applyBorder="1" applyAlignment="1">
      <alignment horizontal="center" vertical="center" shrinkToFit="1"/>
    </xf>
    <xf numFmtId="0" fontId="36" fillId="7" borderId="40" xfId="0" applyFont="1" applyFill="1" applyBorder="1" applyAlignment="1">
      <alignment horizontal="center" vertical="center" shrinkToFit="1"/>
    </xf>
    <xf numFmtId="0" fontId="36" fillId="0" borderId="16" xfId="0" applyFont="1" applyBorder="1" applyAlignment="1">
      <alignment horizontal="center" vertical="center" wrapText="1" shrinkToFit="1"/>
    </xf>
    <xf numFmtId="0" fontId="36" fillId="0" borderId="16" xfId="0" applyFont="1" applyBorder="1" applyAlignment="1">
      <alignment horizontal="center" vertical="center" shrinkToFit="1"/>
    </xf>
    <xf numFmtId="0" fontId="36" fillId="0" borderId="40" xfId="0" applyFont="1" applyBorder="1" applyAlignment="1">
      <alignment horizontal="center" vertical="center" shrinkToFit="1"/>
    </xf>
    <xf numFmtId="0" fontId="36" fillId="7" borderId="13" xfId="0" applyFont="1" applyFill="1" applyBorder="1" applyAlignment="1">
      <alignment horizontal="center" vertical="center" shrinkToFit="1"/>
    </xf>
    <xf numFmtId="0" fontId="36" fillId="7" borderId="0" xfId="0" applyFont="1" applyFill="1" applyAlignment="1">
      <alignment horizontal="center" vertical="center" shrinkToFit="1"/>
    </xf>
    <xf numFmtId="0" fontId="36" fillId="7" borderId="1" xfId="0" applyFont="1" applyFill="1" applyBorder="1" applyAlignment="1">
      <alignment horizontal="center" vertical="center" shrinkToFit="1"/>
    </xf>
    <xf numFmtId="0" fontId="36" fillId="7" borderId="6" xfId="0" applyFont="1" applyFill="1" applyBorder="1" applyAlignment="1">
      <alignment horizontal="center" vertical="center" shrinkToFit="1"/>
    </xf>
    <xf numFmtId="0" fontId="36" fillId="7" borderId="15" xfId="0"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0" borderId="5" xfId="0" applyFont="1" applyBorder="1" applyAlignment="1">
      <alignment horizontal="center" vertical="center" shrinkToFit="1"/>
    </xf>
    <xf numFmtId="0" fontId="3" fillId="8" borderId="2" xfId="0" applyFont="1" applyFill="1" applyBorder="1" applyAlignment="1">
      <alignment horizontal="center" vertical="center" shrinkToFit="1"/>
    </xf>
    <xf numFmtId="0" fontId="3" fillId="8" borderId="9" xfId="0" applyFont="1" applyFill="1" applyBorder="1" applyAlignment="1">
      <alignment horizontal="center" vertical="center" shrinkToFit="1"/>
    </xf>
    <xf numFmtId="0" fontId="3" fillId="8" borderId="10" xfId="0" applyFont="1" applyFill="1" applyBorder="1" applyAlignment="1">
      <alignment horizontal="center" vertical="center" shrinkToFit="1"/>
    </xf>
    <xf numFmtId="0" fontId="3" fillId="8" borderId="11" xfId="0" applyFont="1" applyFill="1" applyBorder="1" applyAlignment="1">
      <alignment horizontal="center" vertical="center" shrinkToFit="1"/>
    </xf>
    <xf numFmtId="0" fontId="36" fillId="10" borderId="0" xfId="0" applyFont="1" applyFill="1" applyAlignment="1">
      <alignment horizontal="left" vertical="center" shrinkToFit="1"/>
    </xf>
    <xf numFmtId="0" fontId="3" fillId="7" borderId="5" xfId="0" applyFont="1" applyFill="1" applyBorder="1" applyAlignment="1">
      <alignment horizontal="center" vertical="center" shrinkToFit="1"/>
    </xf>
    <xf numFmtId="0" fontId="3" fillId="7" borderId="6" xfId="0" applyFont="1" applyFill="1" applyBorder="1" applyAlignment="1">
      <alignment horizontal="center" vertical="center" shrinkToFit="1"/>
    </xf>
    <xf numFmtId="0" fontId="3" fillId="9" borderId="0" xfId="0" applyFont="1" applyFill="1" applyAlignment="1">
      <alignment horizontal="left" vertical="center" shrinkToFit="1"/>
    </xf>
    <xf numFmtId="0" fontId="49" fillId="9" borderId="0" xfId="0" applyFont="1" applyFill="1" applyAlignment="1">
      <alignment horizontal="left" vertical="center"/>
    </xf>
    <xf numFmtId="0" fontId="46" fillId="10" borderId="0" xfId="0" applyFont="1" applyFill="1" applyAlignment="1">
      <alignment vertical="center" shrinkToFit="1"/>
    </xf>
    <xf numFmtId="0" fontId="36" fillId="0" borderId="27"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8" xfId="0" applyFont="1" applyBorder="1" applyAlignment="1">
      <alignment horizontal="center" vertical="center" shrinkToFit="1"/>
    </xf>
    <xf numFmtId="0" fontId="36" fillId="0" borderId="0" xfId="0" applyFont="1" applyAlignment="1">
      <alignment horizontal="center" vertical="center" shrinkToFit="1"/>
    </xf>
    <xf numFmtId="0" fontId="36" fillId="0" borderId="20" xfId="0" applyFont="1" applyBorder="1" applyAlignment="1">
      <alignment horizontal="center" vertical="center" shrinkToFit="1"/>
    </xf>
    <xf numFmtId="0" fontId="36" fillId="0" borderId="26"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33" xfId="0" applyFont="1" applyBorder="1" applyAlignment="1">
      <alignment horizontal="center" vertical="center" shrinkToFit="1"/>
    </xf>
    <xf numFmtId="0" fontId="36" fillId="0" borderId="34" xfId="0" applyFont="1" applyBorder="1" applyAlignment="1">
      <alignment horizontal="center" vertical="center" shrinkToFit="1"/>
    </xf>
    <xf numFmtId="0" fontId="36" fillId="0" borderId="35" xfId="0" applyFont="1" applyBorder="1" applyAlignment="1">
      <alignment horizontal="center" vertical="center" shrinkToFit="1"/>
    </xf>
    <xf numFmtId="0" fontId="49" fillId="10" borderId="0" xfId="0" applyFont="1" applyFill="1" applyAlignment="1">
      <alignment horizontal="left" vertical="center"/>
    </xf>
    <xf numFmtId="0" fontId="3" fillId="10" borderId="0" xfId="0" applyFont="1" applyFill="1" applyAlignment="1">
      <alignment horizontal="left" vertical="center" shrinkToFit="1"/>
    </xf>
    <xf numFmtId="0" fontId="46" fillId="9" borderId="0" xfId="0" applyFont="1" applyFill="1" applyAlignment="1">
      <alignment vertical="center" shrinkToFit="1"/>
    </xf>
    <xf numFmtId="0" fontId="36" fillId="10" borderId="0" xfId="0" applyFont="1" applyFill="1" applyAlignment="1">
      <alignment horizontal="left" vertical="top" shrinkToFit="1"/>
    </xf>
    <xf numFmtId="0" fontId="36" fillId="9" borderId="0" xfId="0" applyFont="1" applyFill="1" applyAlignment="1">
      <alignment horizontal="left" vertical="center" shrinkToFit="1"/>
    </xf>
    <xf numFmtId="0" fontId="36" fillId="9" borderId="0" xfId="0" applyFont="1" applyFill="1" applyAlignment="1">
      <alignment horizontal="left" vertical="top" shrinkToFit="1"/>
    </xf>
    <xf numFmtId="0" fontId="3" fillId="7" borderId="16" xfId="0" applyFont="1" applyFill="1" applyBorder="1" applyAlignment="1">
      <alignment horizontal="center" vertical="center" shrinkToFit="1"/>
    </xf>
    <xf numFmtId="0" fontId="3" fillId="0" borderId="75" xfId="0" applyFont="1" applyBorder="1" applyAlignment="1">
      <alignment horizontal="center" vertical="center" shrinkToFit="1"/>
    </xf>
    <xf numFmtId="0" fontId="3" fillId="0" borderId="111" xfId="0" applyFont="1" applyBorder="1" applyAlignment="1">
      <alignment horizontal="center" vertical="center" shrinkToFit="1"/>
    </xf>
    <xf numFmtId="0" fontId="3" fillId="7" borderId="9" xfId="0" applyFont="1" applyFill="1" applyBorder="1" applyAlignment="1">
      <alignment horizontal="center" vertical="center" shrinkToFit="1"/>
    </xf>
    <xf numFmtId="0" fontId="3" fillId="7" borderId="2" xfId="0" applyFont="1" applyFill="1" applyBorder="1" applyAlignment="1">
      <alignment horizontal="left" vertical="center" shrinkToFit="1"/>
    </xf>
    <xf numFmtId="0" fontId="3" fillId="7" borderId="9" xfId="0" applyFont="1" applyFill="1" applyBorder="1" applyAlignment="1">
      <alignment horizontal="left" vertical="center" shrinkToFit="1"/>
    </xf>
    <xf numFmtId="0" fontId="59" fillId="3" borderId="32" xfId="9" applyFont="1" applyFill="1" applyBorder="1" applyAlignment="1">
      <alignment horizontal="center" vertical="center" shrinkToFit="1"/>
    </xf>
    <xf numFmtId="0" fontId="59" fillId="3" borderId="37" xfId="9" applyFont="1" applyFill="1" applyBorder="1" applyAlignment="1">
      <alignment horizontal="center" vertical="center" shrinkToFit="1"/>
    </xf>
    <xf numFmtId="0" fontId="59" fillId="3" borderId="38" xfId="9" applyFont="1" applyFill="1" applyBorder="1" applyAlignment="1">
      <alignment horizontal="center" vertical="center" shrinkToFit="1"/>
    </xf>
    <xf numFmtId="0" fontId="35" fillId="10" borderId="0" xfId="0" applyFont="1" applyFill="1" applyAlignment="1">
      <alignment vertical="center" shrinkToFit="1"/>
    </xf>
    <xf numFmtId="0" fontId="3" fillId="7" borderId="32" xfId="0" applyFont="1" applyFill="1" applyBorder="1" applyAlignment="1">
      <alignment horizontal="center" vertical="center" shrinkToFit="1"/>
    </xf>
    <xf numFmtId="0" fontId="3" fillId="7" borderId="37" xfId="0" applyFont="1" applyFill="1" applyBorder="1" applyAlignment="1">
      <alignment horizontal="center" vertical="center" shrinkToFit="1"/>
    </xf>
    <xf numFmtId="0" fontId="3" fillId="7" borderId="38" xfId="0" applyFont="1" applyFill="1" applyBorder="1" applyAlignment="1">
      <alignment horizontal="center" vertical="center" shrinkToFit="1"/>
    </xf>
    <xf numFmtId="0" fontId="3" fillId="7" borderId="36" xfId="0" applyFont="1" applyFill="1" applyBorder="1" applyAlignment="1">
      <alignment horizontal="center" vertical="center" shrinkToFit="1"/>
    </xf>
    <xf numFmtId="0" fontId="3" fillId="7" borderId="30" xfId="0" applyFont="1" applyFill="1" applyBorder="1" applyAlignment="1">
      <alignment horizontal="center" vertical="center" shrinkToFit="1"/>
    </xf>
    <xf numFmtId="0" fontId="3" fillId="7" borderId="29" xfId="0" applyFont="1" applyFill="1" applyBorder="1" applyAlignment="1">
      <alignment horizontal="center" vertical="center" shrinkToFit="1"/>
    </xf>
    <xf numFmtId="0" fontId="3" fillId="7" borderId="21" xfId="0" applyFont="1" applyFill="1" applyBorder="1" applyAlignment="1">
      <alignment horizontal="center" vertical="center" shrinkToFit="1"/>
    </xf>
    <xf numFmtId="0" fontId="3" fillId="0" borderId="2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8" borderId="32" xfId="0" applyFont="1" applyFill="1" applyBorder="1" applyAlignment="1">
      <alignment horizontal="center" vertical="center" shrinkToFit="1"/>
    </xf>
    <xf numFmtId="0" fontId="3" fillId="8" borderId="37" xfId="0" applyFont="1" applyFill="1" applyBorder="1" applyAlignment="1">
      <alignment horizontal="center" vertical="center" shrinkToFit="1"/>
    </xf>
    <xf numFmtId="0" fontId="3" fillId="8" borderId="38" xfId="0" applyFont="1" applyFill="1" applyBorder="1" applyAlignment="1">
      <alignment horizontal="center" vertical="center" shrinkToFit="1"/>
    </xf>
    <xf numFmtId="0" fontId="3" fillId="0" borderId="3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2" xfId="0" applyFont="1" applyBorder="1" applyAlignment="1">
      <alignment horizontal="center" vertical="center" shrinkToFit="1"/>
    </xf>
    <xf numFmtId="0" fontId="3" fillId="18" borderId="2" xfId="0" applyFont="1" applyFill="1" applyBorder="1" applyAlignment="1">
      <alignment horizontal="center" vertical="center" shrinkToFit="1"/>
    </xf>
    <xf numFmtId="0" fontId="3" fillId="7" borderId="12" xfId="0" applyFont="1" applyFill="1" applyBorder="1" applyAlignment="1">
      <alignment horizontal="left" vertical="center" shrinkToFit="1"/>
    </xf>
    <xf numFmtId="0" fontId="3" fillId="7" borderId="13" xfId="0" applyFont="1" applyFill="1" applyBorder="1" applyAlignment="1">
      <alignment horizontal="left" vertical="center" shrinkToFit="1"/>
    </xf>
    <xf numFmtId="0" fontId="3" fillId="7" borderId="31" xfId="0" applyFont="1" applyFill="1" applyBorder="1" applyAlignment="1">
      <alignment horizontal="left" vertical="center" shrinkToFit="1"/>
    </xf>
    <xf numFmtId="0" fontId="3" fillId="7" borderId="4" xfId="0" applyFont="1" applyFill="1" applyBorder="1" applyAlignment="1">
      <alignment horizontal="left" vertical="center" shrinkToFit="1"/>
    </xf>
    <xf numFmtId="0" fontId="3" fillId="7" borderId="0" xfId="0" applyFont="1" applyFill="1" applyAlignment="1">
      <alignment horizontal="left" vertical="center" shrinkToFit="1"/>
    </xf>
    <xf numFmtId="0" fontId="3" fillId="7" borderId="20" xfId="0" applyFont="1" applyFill="1" applyBorder="1" applyAlignment="1">
      <alignment horizontal="left" vertical="center" shrinkToFit="1"/>
    </xf>
    <xf numFmtId="0" fontId="3" fillId="0" borderId="28" xfId="0" applyFont="1" applyBorder="1" applyAlignment="1">
      <alignment horizontal="center" vertical="center" shrinkToFit="1"/>
    </xf>
    <xf numFmtId="0" fontId="45" fillId="9" borderId="0" xfId="0" applyFont="1" applyFill="1" applyAlignment="1">
      <alignment horizontal="center" vertical="center"/>
    </xf>
    <xf numFmtId="0" fontId="3" fillId="9" borderId="18" xfId="0" applyFont="1" applyFill="1" applyBorder="1" applyAlignment="1">
      <alignment horizontal="center" vertical="center" shrinkToFit="1"/>
    </xf>
    <xf numFmtId="0" fontId="3" fillId="9" borderId="24" xfId="0" applyFont="1" applyFill="1" applyBorder="1" applyAlignment="1">
      <alignment horizontal="center" vertical="center" shrinkToFit="1"/>
    </xf>
    <xf numFmtId="0" fontId="35" fillId="10" borderId="0" xfId="0" applyFont="1" applyFill="1" applyAlignment="1">
      <alignment horizontal="left" vertical="center" shrinkToFit="1"/>
    </xf>
    <xf numFmtId="0" fontId="3" fillId="9" borderId="0" xfId="0" applyFont="1" applyFill="1" applyAlignment="1">
      <alignment horizontal="center" vertical="center" shrinkToFit="1"/>
    </xf>
    <xf numFmtId="0" fontId="3" fillId="9" borderId="1" xfId="0" applyFont="1" applyFill="1" applyBorder="1" applyAlignment="1">
      <alignment horizontal="center" vertical="center" shrinkToFit="1"/>
    </xf>
    <xf numFmtId="0" fontId="3" fillId="7" borderId="68" xfId="0" applyFont="1" applyFill="1" applyBorder="1" applyAlignment="1">
      <alignment horizontal="center" vertical="center" shrinkToFit="1"/>
    </xf>
    <xf numFmtId="0" fontId="3" fillId="7" borderId="69" xfId="0" applyFont="1" applyFill="1" applyBorder="1" applyAlignment="1">
      <alignment horizontal="center" vertical="center" shrinkToFit="1"/>
    </xf>
    <xf numFmtId="0" fontId="3" fillId="9" borderId="35" xfId="0" applyFont="1" applyFill="1" applyBorder="1" applyAlignment="1">
      <alignment horizontal="center" vertical="center" shrinkToFit="1"/>
    </xf>
    <xf numFmtId="0" fontId="3" fillId="9" borderId="7" xfId="0" applyFont="1" applyFill="1" applyBorder="1" applyAlignment="1">
      <alignment horizontal="center" vertical="center" shrinkToFit="1"/>
    </xf>
    <xf numFmtId="0" fontId="3" fillId="9" borderId="33" xfId="0" applyFont="1" applyFill="1" applyBorder="1" applyAlignment="1">
      <alignment horizontal="center" vertical="center" shrinkToFit="1"/>
    </xf>
    <xf numFmtId="0" fontId="3" fillId="9" borderId="31" xfId="0" applyFont="1" applyFill="1" applyBorder="1" applyAlignment="1">
      <alignment horizontal="center" vertical="center" shrinkToFit="1"/>
    </xf>
    <xf numFmtId="0" fontId="3" fillId="9" borderId="16" xfId="0" applyFont="1" applyFill="1" applyBorder="1" applyAlignment="1">
      <alignment horizontal="center" vertical="center" shrinkToFit="1"/>
    </xf>
    <xf numFmtId="0" fontId="3" fillId="9" borderId="12" xfId="0" applyFont="1" applyFill="1" applyBorder="1" applyAlignment="1">
      <alignment horizontal="center" vertical="center" shrinkToFit="1"/>
    </xf>
    <xf numFmtId="0" fontId="3" fillId="10" borderId="35" xfId="0" applyFont="1" applyFill="1" applyBorder="1" applyAlignment="1">
      <alignment horizontal="center" vertical="center" shrinkToFit="1"/>
    </xf>
    <xf numFmtId="0" fontId="3" fillId="10" borderId="7" xfId="0" applyFont="1" applyFill="1" applyBorder="1" applyAlignment="1">
      <alignment horizontal="center" vertical="center" shrinkToFit="1"/>
    </xf>
    <xf numFmtId="0" fontId="3" fillId="10" borderId="33" xfId="0" applyFont="1" applyFill="1" applyBorder="1" applyAlignment="1">
      <alignment horizontal="center" vertical="center" shrinkToFit="1"/>
    </xf>
    <xf numFmtId="0" fontId="3" fillId="10" borderId="31" xfId="0" applyFont="1" applyFill="1" applyBorder="1" applyAlignment="1">
      <alignment horizontal="center" vertical="center" shrinkToFit="1"/>
    </xf>
    <xf numFmtId="0" fontId="3" fillId="10" borderId="16" xfId="0" applyFont="1" applyFill="1" applyBorder="1" applyAlignment="1">
      <alignment horizontal="center" vertical="center" shrinkToFit="1"/>
    </xf>
    <xf numFmtId="0" fontId="3" fillId="10" borderId="12" xfId="0" applyFont="1" applyFill="1" applyBorder="1" applyAlignment="1">
      <alignment horizontal="center" vertical="center" shrinkToFit="1"/>
    </xf>
    <xf numFmtId="0" fontId="3" fillId="7" borderId="11" xfId="0" applyFont="1" applyFill="1" applyBorder="1" applyAlignment="1">
      <alignment horizontal="center" vertical="center" shrinkToFit="1"/>
    </xf>
    <xf numFmtId="0" fontId="3" fillId="8" borderId="1" xfId="0" applyFont="1" applyFill="1" applyBorder="1" applyAlignment="1">
      <alignment horizontal="center" vertical="center" shrinkToFit="1"/>
    </xf>
    <xf numFmtId="0" fontId="3" fillId="8" borderId="5" xfId="0" applyFont="1" applyFill="1" applyBorder="1" applyAlignment="1">
      <alignment horizontal="center" vertical="center" shrinkToFit="1"/>
    </xf>
    <xf numFmtId="0" fontId="3" fillId="8" borderId="6" xfId="0" applyFont="1" applyFill="1" applyBorder="1" applyAlignment="1">
      <alignment horizontal="center" vertical="center" shrinkToFit="1"/>
    </xf>
    <xf numFmtId="0" fontId="3" fillId="8" borderId="15" xfId="0" applyFont="1" applyFill="1" applyBorder="1" applyAlignment="1">
      <alignment horizontal="center" vertical="center" shrinkToFit="1"/>
    </xf>
    <xf numFmtId="0" fontId="3" fillId="10" borderId="0" xfId="0" applyFont="1" applyFill="1" applyAlignment="1">
      <alignment horizontal="center" vertical="center" shrinkToFit="1"/>
    </xf>
    <xf numFmtId="0" fontId="3" fillId="0" borderId="49" xfId="0" applyFont="1" applyBorder="1" applyAlignment="1">
      <alignment horizontal="center" vertical="center" shrinkToFit="1"/>
    </xf>
    <xf numFmtId="0" fontId="3" fillId="0" borderId="40" xfId="0" applyFont="1" applyBorder="1" applyAlignment="1">
      <alignment horizontal="center" vertical="center" shrinkToFit="1"/>
    </xf>
    <xf numFmtId="0" fontId="3" fillId="8" borderId="40" xfId="0" applyFont="1" applyFill="1" applyBorder="1" applyAlignment="1">
      <alignment horizontal="center" vertical="center" shrinkToFit="1"/>
    </xf>
    <xf numFmtId="0" fontId="35" fillId="10" borderId="6" xfId="0" applyFont="1" applyFill="1" applyBorder="1" applyAlignment="1">
      <alignment horizontal="left" vertical="center" shrinkToFit="1"/>
    </xf>
    <xf numFmtId="0" fontId="3" fillId="7" borderId="32" xfId="0" applyFont="1" applyFill="1" applyBorder="1" applyAlignment="1">
      <alignment horizontal="left" vertical="center" shrinkToFit="1"/>
    </xf>
    <xf numFmtId="0" fontId="3" fillId="7" borderId="37" xfId="0" applyFont="1" applyFill="1" applyBorder="1" applyAlignment="1">
      <alignment horizontal="left" vertical="center" shrinkToFit="1"/>
    </xf>
    <xf numFmtId="0" fontId="3" fillId="10" borderId="18" xfId="0" applyFont="1" applyFill="1" applyBorder="1" applyAlignment="1">
      <alignment horizontal="center" vertical="center" shrinkToFit="1"/>
    </xf>
    <xf numFmtId="0" fontId="3" fillId="10" borderId="24" xfId="0" applyFont="1" applyFill="1" applyBorder="1" applyAlignment="1">
      <alignment horizontal="center" vertical="center" shrinkToFit="1"/>
    </xf>
    <xf numFmtId="0" fontId="3" fillId="10" borderId="1" xfId="0" applyFont="1" applyFill="1" applyBorder="1" applyAlignment="1">
      <alignment horizontal="center" vertical="center" shrinkToFit="1"/>
    </xf>
    <xf numFmtId="0" fontId="3" fillId="18" borderId="32" xfId="0" applyFont="1" applyFill="1" applyBorder="1" applyAlignment="1">
      <alignment horizontal="center" vertical="center" shrinkToFit="1"/>
    </xf>
    <xf numFmtId="0" fontId="3" fillId="18" borderId="37" xfId="0" applyFont="1" applyFill="1" applyBorder="1" applyAlignment="1">
      <alignment horizontal="center" vertical="center" shrinkToFit="1"/>
    </xf>
    <xf numFmtId="0" fontId="3" fillId="18" borderId="38" xfId="0" applyFont="1" applyFill="1" applyBorder="1" applyAlignment="1">
      <alignment horizontal="center" vertical="center" shrinkToFit="1"/>
    </xf>
    <xf numFmtId="0" fontId="3" fillId="0" borderId="97" xfId="0" applyFont="1" applyBorder="1" applyAlignment="1">
      <alignment horizontal="center" vertical="center" wrapText="1"/>
    </xf>
    <xf numFmtId="176" fontId="3" fillId="7" borderId="5" xfId="0" applyNumberFormat="1" applyFont="1" applyFill="1" applyBorder="1" applyAlignment="1">
      <alignment horizontal="center" vertical="center" shrinkToFit="1"/>
    </xf>
    <xf numFmtId="176" fontId="3" fillId="7" borderId="6" xfId="0" applyNumberFormat="1" applyFont="1" applyFill="1" applyBorder="1" applyAlignment="1">
      <alignment horizontal="center" vertical="center" shrinkToFit="1"/>
    </xf>
    <xf numFmtId="176" fontId="3" fillId="7" borderId="21" xfId="0" applyNumberFormat="1" applyFont="1" applyFill="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7" borderId="73" xfId="0" applyFont="1" applyFill="1" applyBorder="1" applyAlignment="1">
      <alignment horizontal="center" vertical="center" shrinkToFit="1"/>
    </xf>
    <xf numFmtId="0" fontId="3" fillId="7" borderId="72" xfId="0" applyFont="1" applyFill="1" applyBorder="1" applyAlignment="1">
      <alignment horizontal="center" vertical="center" shrinkToFit="1"/>
    </xf>
    <xf numFmtId="0" fontId="3" fillId="8" borderId="5" xfId="0" applyFont="1" applyFill="1" applyBorder="1" applyAlignment="1">
      <alignment horizontal="center" vertical="center"/>
    </xf>
    <xf numFmtId="0" fontId="3" fillId="8" borderId="21" xfId="0" applyFont="1" applyFill="1" applyBorder="1" applyAlignment="1">
      <alignment horizontal="center" vertical="center"/>
    </xf>
    <xf numFmtId="180" fontId="3" fillId="7" borderId="5" xfId="0" applyNumberFormat="1" applyFont="1" applyFill="1" applyBorder="1" applyAlignment="1">
      <alignment horizontal="center" vertical="center" shrinkToFit="1"/>
    </xf>
    <xf numFmtId="180" fontId="3" fillId="7" borderId="6" xfId="0" applyNumberFormat="1" applyFont="1" applyFill="1" applyBorder="1" applyAlignment="1">
      <alignment horizontal="center" vertical="center" shrinkToFit="1"/>
    </xf>
    <xf numFmtId="180" fontId="3" fillId="7" borderId="21" xfId="0" applyNumberFormat="1" applyFont="1" applyFill="1" applyBorder="1" applyAlignment="1">
      <alignment horizontal="center" vertical="center" shrinkToFit="1"/>
    </xf>
    <xf numFmtId="177" fontId="3" fillId="7" borderId="5" xfId="0" applyNumberFormat="1" applyFont="1" applyFill="1" applyBorder="1" applyAlignment="1">
      <alignment horizontal="center" vertical="center" shrinkToFit="1"/>
    </xf>
    <xf numFmtId="177" fontId="3" fillId="7" borderId="6" xfId="0" applyNumberFormat="1" applyFont="1" applyFill="1" applyBorder="1" applyAlignment="1">
      <alignment horizontal="center" vertical="center" shrinkToFit="1"/>
    </xf>
    <xf numFmtId="177" fontId="3" fillId="7" borderId="21" xfId="0" applyNumberFormat="1" applyFont="1" applyFill="1" applyBorder="1" applyAlignment="1">
      <alignment horizontal="center" vertical="center" shrinkToFit="1"/>
    </xf>
    <xf numFmtId="0" fontId="26" fillId="3" borderId="32" xfId="9" applyFont="1" applyFill="1" applyBorder="1" applyAlignment="1">
      <alignment horizontal="center" vertical="center" shrinkToFit="1"/>
    </xf>
    <xf numFmtId="0" fontId="26" fillId="3" borderId="37" xfId="9" applyFont="1" applyFill="1" applyBorder="1" applyAlignment="1">
      <alignment horizontal="center" vertical="center" shrinkToFit="1"/>
    </xf>
    <xf numFmtId="0" fontId="26" fillId="3" borderId="38" xfId="9" applyFont="1" applyFill="1" applyBorder="1" applyAlignment="1">
      <alignment horizontal="center" vertical="center" shrinkToFi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3" xfId="0" applyFont="1" applyBorder="1" applyAlignment="1">
      <alignment horizontal="center" vertical="center"/>
    </xf>
    <xf numFmtId="0" fontId="3" fillId="0" borderId="75" xfId="0" applyFont="1" applyBorder="1" applyAlignment="1">
      <alignment horizontal="center" vertical="center"/>
    </xf>
    <xf numFmtId="0" fontId="3" fillId="0" borderId="49" xfId="0" applyFont="1" applyBorder="1" applyAlignment="1">
      <alignment horizontal="center" vertical="center"/>
    </xf>
    <xf numFmtId="0" fontId="3" fillId="0" borderId="80" xfId="0" applyFont="1" applyBorder="1" applyAlignment="1">
      <alignment horizontal="center" vertical="center"/>
    </xf>
    <xf numFmtId="0" fontId="3" fillId="0" borderId="74" xfId="0" applyFont="1" applyBorder="1" applyAlignment="1">
      <alignment horizontal="center" vertical="center"/>
    </xf>
    <xf numFmtId="0" fontId="3" fillId="0" borderId="63" xfId="0" applyFont="1" applyBorder="1" applyAlignment="1">
      <alignment horizontal="center" vertical="center"/>
    </xf>
    <xf numFmtId="0" fontId="3" fillId="7" borderId="87" xfId="0" applyFont="1" applyFill="1" applyBorder="1" applyAlignment="1">
      <alignment horizontal="center" vertical="center" shrinkToFit="1"/>
    </xf>
    <xf numFmtId="0" fontId="3" fillId="7" borderId="74" xfId="0" applyFont="1" applyFill="1" applyBorder="1" applyAlignment="1">
      <alignment horizontal="center" vertical="center" shrinkToFit="1"/>
    </xf>
    <xf numFmtId="0" fontId="3" fillId="7" borderId="63" xfId="0" applyFont="1" applyFill="1" applyBorder="1" applyAlignment="1">
      <alignment horizontal="center" vertical="center" shrinkToFi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1" xfId="0" applyFont="1" applyBorder="1" applyAlignment="1">
      <alignment horizontal="center" vertical="center"/>
    </xf>
    <xf numFmtId="0" fontId="3" fillId="0" borderId="73" xfId="0" applyFont="1" applyBorder="1" applyAlignment="1">
      <alignment horizontal="center" vertical="center"/>
    </xf>
    <xf numFmtId="0" fontId="3" fillId="0" borderId="31"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48"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180" fontId="3" fillId="7" borderId="80" xfId="0" applyNumberFormat="1" applyFont="1" applyFill="1" applyBorder="1" applyAlignment="1">
      <alignment horizontal="center" vertical="center" shrinkToFit="1"/>
    </xf>
    <xf numFmtId="180" fontId="3" fillId="7" borderId="74" xfId="0" applyNumberFormat="1" applyFont="1" applyFill="1" applyBorder="1" applyAlignment="1">
      <alignment horizontal="center" vertical="center" shrinkToFit="1"/>
    </xf>
    <xf numFmtId="180" fontId="3" fillId="7" borderId="63" xfId="0" applyNumberFormat="1" applyFont="1" applyFill="1" applyBorder="1" applyAlignment="1">
      <alignment horizontal="center" vertical="center" shrinkToFi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6" fillId="0" borderId="2" xfId="0" applyFont="1" applyBorder="1" applyAlignment="1">
      <alignment horizontal="center" vertical="center" shrinkToFit="1"/>
    </xf>
    <xf numFmtId="0" fontId="66" fillId="0" borderId="41" xfId="0" applyFont="1" applyBorder="1" applyAlignment="1">
      <alignment horizontal="center" vertical="center" shrinkToFit="1"/>
    </xf>
    <xf numFmtId="0" fontId="66" fillId="0" borderId="32" xfId="0" applyFont="1" applyBorder="1" applyAlignment="1">
      <alignment horizontal="center" vertical="center" shrinkToFit="1"/>
    </xf>
    <xf numFmtId="0" fontId="66" fillId="0" borderId="37" xfId="0" applyFont="1" applyBorder="1" applyAlignment="1">
      <alignment horizontal="center" vertical="center" shrinkToFit="1"/>
    </xf>
    <xf numFmtId="0" fontId="66" fillId="0" borderId="38" xfId="0" applyFont="1" applyBorder="1" applyAlignment="1">
      <alignment horizontal="center" vertical="center" shrinkToFit="1"/>
    </xf>
    <xf numFmtId="0" fontId="61" fillId="3" borderId="12" xfId="9" applyFont="1" applyFill="1" applyBorder="1" applyAlignment="1">
      <alignment horizontal="center" vertical="center"/>
    </xf>
    <xf numFmtId="0" fontId="61" fillId="3" borderId="13" xfId="9" applyFont="1" applyFill="1" applyBorder="1" applyAlignment="1">
      <alignment horizontal="center" vertical="center"/>
    </xf>
    <xf numFmtId="0" fontId="61" fillId="3" borderId="31" xfId="9" applyFont="1" applyFill="1" applyBorder="1" applyAlignment="1">
      <alignment horizontal="center" vertical="center"/>
    </xf>
    <xf numFmtId="0" fontId="65" fillId="6" borderId="0" xfId="0" applyFont="1" applyFill="1" applyAlignment="1">
      <alignment horizontal="center" vertical="center" wrapText="1"/>
    </xf>
    <xf numFmtId="0" fontId="62" fillId="7" borderId="90" xfId="0" applyFont="1" applyFill="1" applyBorder="1" applyAlignment="1">
      <alignment horizontal="left" vertical="top" wrapText="1"/>
    </xf>
    <xf numFmtId="0" fontId="62" fillId="7" borderId="91" xfId="0" applyFont="1" applyFill="1" applyBorder="1" applyAlignment="1">
      <alignment horizontal="left" vertical="top" wrapText="1"/>
    </xf>
    <xf numFmtId="0" fontId="62" fillId="7" borderId="92" xfId="0" applyFont="1" applyFill="1" applyBorder="1" applyAlignment="1">
      <alignment horizontal="left" vertical="top" wrapText="1"/>
    </xf>
    <xf numFmtId="0" fontId="3" fillId="0" borderId="2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24" fillId="0" borderId="0" xfId="0" applyFont="1" applyAlignment="1">
      <alignment horizontal="center" vertical="center"/>
    </xf>
    <xf numFmtId="0" fontId="3" fillId="0" borderId="80"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63" xfId="0" applyFont="1" applyBorder="1" applyAlignment="1">
      <alignment horizontal="center" vertical="center" shrinkToFit="1"/>
    </xf>
    <xf numFmtId="176" fontId="3" fillId="0" borderId="80" xfId="0" applyNumberFormat="1" applyFont="1" applyBorder="1" applyAlignment="1">
      <alignment horizontal="center" vertical="center" shrinkToFit="1"/>
    </xf>
    <xf numFmtId="176" fontId="3" fillId="0" borderId="74" xfId="0" applyNumberFormat="1" applyFont="1" applyBorder="1" applyAlignment="1">
      <alignment horizontal="center" vertical="center" shrinkToFit="1"/>
    </xf>
    <xf numFmtId="176" fontId="3" fillId="0" borderId="63" xfId="0" applyNumberFormat="1" applyFont="1" applyBorder="1" applyAlignment="1">
      <alignment horizontal="center" vertical="center" shrinkToFit="1"/>
    </xf>
    <xf numFmtId="0" fontId="3" fillId="0" borderId="88" xfId="0" applyFont="1" applyBorder="1" applyAlignment="1">
      <alignment horizontal="center" vertical="center"/>
    </xf>
    <xf numFmtId="0" fontId="22" fillId="0" borderId="0" xfId="9" applyFill="1" applyBorder="1" applyAlignment="1">
      <alignment horizontal="center" vertical="center" shrinkToFit="1"/>
    </xf>
    <xf numFmtId="0" fontId="6" fillId="0" borderId="0" xfId="0" applyFont="1">
      <alignment vertical="center"/>
    </xf>
    <xf numFmtId="0" fontId="7" fillId="0" borderId="0" xfId="0" applyFont="1">
      <alignment vertical="center"/>
    </xf>
    <xf numFmtId="0" fontId="0" fillId="0" borderId="0" xfId="0">
      <alignment vertical="center"/>
    </xf>
    <xf numFmtId="0" fontId="3" fillId="0" borderId="77" xfId="0" applyFont="1" applyBorder="1" applyAlignment="1">
      <alignment horizontal="center" vertical="center" shrinkToFit="1"/>
    </xf>
    <xf numFmtId="0" fontId="3" fillId="0" borderId="76" xfId="0" applyFont="1" applyBorder="1" applyAlignment="1">
      <alignment horizontal="center" vertical="center" shrinkToFit="1"/>
    </xf>
    <xf numFmtId="176" fontId="3" fillId="0" borderId="2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23"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37" xfId="0" applyNumberFormat="1" applyFont="1" applyBorder="1" applyAlignment="1">
      <alignment horizontal="center" vertical="center" shrinkToFit="1"/>
    </xf>
    <xf numFmtId="176" fontId="3" fillId="0" borderId="38" xfId="0" applyNumberFormat="1" applyFont="1" applyBorder="1" applyAlignment="1">
      <alignment horizontal="center" vertical="center" shrinkToFit="1"/>
    </xf>
    <xf numFmtId="0" fontId="3" fillId="0" borderId="37" xfId="0" applyFont="1" applyBorder="1" applyAlignment="1">
      <alignment horizontal="center" vertical="center"/>
    </xf>
    <xf numFmtId="0" fontId="3" fillId="0" borderId="98" xfId="0" applyFont="1" applyBorder="1" applyAlignment="1">
      <alignment horizontal="center" vertical="center"/>
    </xf>
    <xf numFmtId="0" fontId="44" fillId="0" borderId="60" xfId="0" applyFont="1" applyBorder="1" applyAlignment="1">
      <alignment horizontal="center" vertical="center" wrapText="1"/>
    </xf>
    <xf numFmtId="0" fontId="44" fillId="0" borderId="63" xfId="0" applyFont="1" applyBorder="1" applyAlignment="1">
      <alignment horizontal="center" vertical="center" wrapText="1"/>
    </xf>
    <xf numFmtId="0" fontId="3" fillId="8" borderId="80" xfId="0" applyFont="1" applyFill="1" applyBorder="1" applyAlignment="1">
      <alignment horizontal="center" vertical="center"/>
    </xf>
    <xf numFmtId="0" fontId="3" fillId="8" borderId="88" xfId="0" applyFont="1" applyFill="1" applyBorder="1" applyAlignment="1">
      <alignment horizontal="center" vertical="center"/>
    </xf>
    <xf numFmtId="0" fontId="3" fillId="0" borderId="71" xfId="0" applyFont="1" applyBorder="1" applyAlignment="1">
      <alignment horizontal="center" vertical="center" shrinkToFit="1"/>
    </xf>
    <xf numFmtId="0" fontId="3" fillId="0" borderId="70" xfId="0" applyFont="1" applyBorder="1" applyAlignment="1">
      <alignment horizontal="center" vertical="center" shrinkToFit="1"/>
    </xf>
    <xf numFmtId="176" fontId="3" fillId="0" borderId="12"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31" xfId="0" applyNumberFormat="1" applyFont="1" applyBorder="1" applyAlignment="1">
      <alignment horizontal="center" vertical="center" shrinkToFit="1"/>
    </xf>
    <xf numFmtId="0" fontId="3" fillId="0" borderId="14" xfId="0" applyFont="1" applyBorder="1" applyAlignment="1">
      <alignment horizontal="center" vertical="center"/>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99"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50" xfId="0" applyFont="1" applyBorder="1" applyAlignment="1">
      <alignment horizontal="center" vertical="center" shrinkToFit="1"/>
    </xf>
    <xf numFmtId="176" fontId="3" fillId="0" borderId="55" xfId="0" applyNumberFormat="1" applyFont="1" applyBorder="1" applyAlignment="1">
      <alignment horizontal="center" vertical="center" shrinkToFit="1"/>
    </xf>
    <xf numFmtId="176" fontId="3" fillId="0" borderId="56" xfId="0" applyNumberFormat="1" applyFont="1" applyBorder="1" applyAlignment="1">
      <alignment horizontal="center" vertical="center" shrinkToFit="1"/>
    </xf>
    <xf numFmtId="176" fontId="3" fillId="0" borderId="50" xfId="0" applyNumberFormat="1" applyFont="1" applyBorder="1" applyAlignment="1">
      <alignment horizontal="center" vertical="center" shrinkToFit="1"/>
    </xf>
    <xf numFmtId="0" fontId="3" fillId="0" borderId="56" xfId="0" applyFont="1" applyBorder="1" applyAlignment="1">
      <alignment horizontal="center" vertical="center"/>
    </xf>
    <xf numFmtId="0" fontId="3" fillId="0" borderId="94" xfId="0" applyFont="1" applyBorder="1" applyAlignment="1">
      <alignment horizontal="center" vertical="center"/>
    </xf>
    <xf numFmtId="0" fontId="3" fillId="11" borderId="2" xfId="0" applyFont="1" applyFill="1" applyBorder="1" applyAlignment="1">
      <alignment horizontal="center" vertical="center"/>
    </xf>
    <xf numFmtId="0" fontId="3" fillId="0" borderId="0" xfId="0" applyFont="1" applyAlignment="1">
      <alignment horizontal="left" vertical="center" shrinkToFit="1"/>
    </xf>
    <xf numFmtId="0" fontId="3" fillId="0" borderId="3" xfId="0" applyFont="1" applyBorder="1" applyAlignment="1">
      <alignment horizontal="left" vertical="center" shrinkToFit="1"/>
    </xf>
    <xf numFmtId="0" fontId="3" fillId="0" borderId="0" xfId="0" applyFont="1" applyAlignment="1">
      <alignment horizontal="left" vertical="top" wrapText="1" shrinkToFit="1"/>
    </xf>
    <xf numFmtId="181" fontId="3" fillId="0" borderId="32" xfId="0" applyNumberFormat="1" applyFont="1" applyBorder="1" applyAlignment="1">
      <alignment horizontal="center" vertical="center" shrinkToFit="1"/>
    </xf>
    <xf numFmtId="181" fontId="3" fillId="0" borderId="37" xfId="0" applyNumberFormat="1" applyFont="1" applyBorder="1" applyAlignment="1">
      <alignment horizontal="center" vertical="center" shrinkToFit="1"/>
    </xf>
    <xf numFmtId="181" fontId="3" fillId="0" borderId="38" xfId="0" applyNumberFormat="1" applyFont="1" applyBorder="1" applyAlignment="1">
      <alignment horizontal="center" vertical="center" shrinkToFit="1"/>
    </xf>
    <xf numFmtId="0" fontId="3" fillId="0" borderId="32"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50" fillId="0" borderId="12" xfId="0" applyFont="1" applyBorder="1" applyAlignment="1">
      <alignment horizontal="center" vertical="center" wrapText="1" shrinkToFit="1"/>
    </xf>
    <xf numFmtId="0" fontId="50" fillId="0" borderId="31" xfId="0" applyFont="1" applyBorder="1" applyAlignment="1">
      <alignment horizontal="center" vertical="center" wrapText="1" shrinkToFit="1"/>
    </xf>
    <xf numFmtId="0" fontId="50" fillId="0" borderId="22" xfId="0" applyFont="1" applyBorder="1" applyAlignment="1">
      <alignment horizontal="center" vertical="center" wrapText="1" shrinkToFit="1"/>
    </xf>
    <xf numFmtId="0" fontId="50" fillId="0" borderId="23"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3" xfId="0" applyFont="1" applyBorder="1" applyAlignment="1">
      <alignment horizontal="left" vertical="center" shrinkToFit="1"/>
    </xf>
    <xf numFmtId="0" fontId="3" fillId="0" borderId="13"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0" xfId="0" applyFont="1" applyAlignment="1">
      <alignment horizontal="left" vertical="top" shrinkToFit="1"/>
    </xf>
    <xf numFmtId="0" fontId="3" fillId="0" borderId="117" xfId="0" applyFont="1" applyBorder="1" applyAlignment="1">
      <alignment horizontal="center" vertical="center" wrapText="1" shrinkToFit="1"/>
    </xf>
    <xf numFmtId="0" fontId="3" fillId="0" borderId="4" xfId="0" applyFont="1" applyBorder="1" applyAlignment="1">
      <alignment horizontal="center" vertical="center" shrinkToFit="1"/>
    </xf>
    <xf numFmtId="0" fontId="50" fillId="0" borderId="0" xfId="0" applyFont="1" applyAlignment="1">
      <alignment horizontal="center" vertical="center" shrinkToFit="1"/>
    </xf>
    <xf numFmtId="0" fontId="50" fillId="0" borderId="20"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50" fillId="0" borderId="13" xfId="0" applyFont="1" applyBorder="1" applyAlignment="1">
      <alignment horizontal="center" vertical="center" shrinkToFit="1"/>
    </xf>
    <xf numFmtId="0" fontId="50" fillId="0" borderId="31" xfId="0" applyFont="1" applyBorder="1" applyAlignment="1">
      <alignment horizontal="center" vertical="center" shrinkToFit="1"/>
    </xf>
    <xf numFmtId="0" fontId="3" fillId="0" borderId="31"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114" xfId="0" applyFont="1" applyBorder="1" applyAlignment="1">
      <alignment horizontal="center" vertical="center" shrinkToFit="1"/>
    </xf>
    <xf numFmtId="0" fontId="3" fillId="0" borderId="115" xfId="0" applyFont="1" applyBorder="1" applyAlignment="1">
      <alignment horizontal="center" vertical="center" shrinkToFit="1"/>
    </xf>
    <xf numFmtId="0" fontId="3" fillId="0" borderId="116" xfId="0" applyFont="1" applyBorder="1" applyAlignment="1">
      <alignment horizontal="center" vertical="center" shrinkToFit="1"/>
    </xf>
    <xf numFmtId="0" fontId="23" fillId="0" borderId="0" xfId="0" applyFont="1" applyAlignment="1">
      <alignment horizontal="center" vertical="center" shrinkToFit="1"/>
    </xf>
    <xf numFmtId="0" fontId="36" fillId="0" borderId="4" xfId="0" applyFont="1" applyBorder="1" applyAlignment="1">
      <alignment horizontal="center" vertical="center" wrapText="1" shrinkToFit="1"/>
    </xf>
    <xf numFmtId="0" fontId="3" fillId="0" borderId="13" xfId="0" applyFont="1" applyBorder="1" applyAlignment="1">
      <alignment horizontal="left" vertical="top" wrapText="1" shrinkToFit="1"/>
    </xf>
    <xf numFmtId="181" fontId="3" fillId="0" borderId="2" xfId="0" applyNumberFormat="1" applyFont="1" applyBorder="1" applyAlignment="1">
      <alignment horizontal="center" vertical="center" shrinkToFit="1"/>
    </xf>
    <xf numFmtId="0" fontId="51" fillId="0" borderId="2" xfId="0" applyFont="1" applyBorder="1" applyAlignment="1">
      <alignment horizontal="left" vertical="center" wrapText="1" shrinkToFit="1"/>
    </xf>
    <xf numFmtId="0" fontId="3" fillId="0" borderId="121" xfId="0" applyFont="1" applyBorder="1" applyAlignment="1">
      <alignment horizontal="center" vertical="center" shrinkToFit="1"/>
    </xf>
    <xf numFmtId="0" fontId="50" fillId="0" borderId="2" xfId="0" applyFont="1" applyBorder="1" applyAlignment="1">
      <alignment horizontal="center" vertical="center" wrapText="1" shrinkToFit="1"/>
    </xf>
    <xf numFmtId="0" fontId="50" fillId="0" borderId="13" xfId="0" applyFont="1" applyBorder="1" applyAlignment="1">
      <alignment horizontal="center" vertical="center" wrapText="1" shrinkToFit="1"/>
    </xf>
    <xf numFmtId="0" fontId="50" fillId="0" borderId="3" xfId="0" applyFont="1" applyBorder="1" applyAlignment="1">
      <alignment horizontal="center" vertical="center" wrapText="1" shrinkToFit="1"/>
    </xf>
    <xf numFmtId="0" fontId="3" fillId="0" borderId="2" xfId="0" applyFont="1" applyBorder="1" applyAlignment="1">
      <alignment horizontal="center" vertical="center" textRotation="255" shrinkToFit="1"/>
    </xf>
    <xf numFmtId="0" fontId="3" fillId="0" borderId="118" xfId="0" applyFont="1" applyBorder="1" applyAlignment="1">
      <alignment horizontal="center" vertical="center" shrinkToFit="1"/>
    </xf>
    <xf numFmtId="0" fontId="3" fillId="0" borderId="119" xfId="0" applyFont="1" applyBorder="1" applyAlignment="1">
      <alignment horizontal="center" vertical="center" shrinkToFit="1"/>
    </xf>
    <xf numFmtId="0" fontId="3" fillId="0" borderId="120" xfId="0" applyFont="1" applyBorder="1" applyAlignment="1">
      <alignment horizontal="center" vertical="center" shrinkToFit="1"/>
    </xf>
    <xf numFmtId="0" fontId="3" fillId="0" borderId="13" xfId="0" applyFont="1" applyBorder="1" applyAlignment="1">
      <alignment horizontal="left" vertical="top" shrinkToFit="1"/>
    </xf>
    <xf numFmtId="0" fontId="51" fillId="0" borderId="2" xfId="0" applyFont="1" applyBorder="1" applyAlignment="1">
      <alignment horizontal="center" vertical="center" wrapText="1" shrinkToFit="1"/>
    </xf>
    <xf numFmtId="0" fontId="26" fillId="3" borderId="32" xfId="9" applyFont="1" applyFill="1" applyBorder="1" applyAlignment="1">
      <alignment horizontal="center" vertical="center"/>
    </xf>
    <xf numFmtId="0" fontId="26" fillId="3" borderId="37" xfId="9" applyFont="1" applyFill="1" applyBorder="1" applyAlignment="1">
      <alignment horizontal="center" vertical="center"/>
    </xf>
    <xf numFmtId="0" fontId="26" fillId="3" borderId="38" xfId="9" applyFont="1" applyFill="1" applyBorder="1" applyAlignment="1">
      <alignment horizontal="center" vertical="center"/>
    </xf>
    <xf numFmtId="38" fontId="49" fillId="0" borderId="0" xfId="10" applyFont="1" applyAlignment="1">
      <alignment horizontal="center" vertical="center"/>
    </xf>
    <xf numFmtId="182" fontId="4" fillId="0" borderId="0" xfId="0" applyNumberFormat="1" applyFont="1" applyAlignment="1">
      <alignment horizontal="left" vertical="center"/>
    </xf>
    <xf numFmtId="0" fontId="70" fillId="0" borderId="0" xfId="0" applyFont="1">
      <alignment vertical="center"/>
    </xf>
    <xf numFmtId="182" fontId="3" fillId="0" borderId="126" xfId="0" applyNumberFormat="1" applyFont="1" applyBorder="1" applyAlignment="1">
      <alignment horizontal="center" vertical="center" shrinkToFit="1"/>
    </xf>
    <xf numFmtId="182" fontId="3" fillId="0" borderId="127" xfId="0" applyNumberFormat="1" applyFont="1" applyBorder="1" applyAlignment="1">
      <alignment horizontal="center" vertical="center" shrinkToFit="1"/>
    </xf>
    <xf numFmtId="182" fontId="3" fillId="0" borderId="128" xfId="0" applyNumberFormat="1" applyFont="1" applyBorder="1" applyAlignment="1">
      <alignment horizontal="center" vertical="center" shrinkToFit="1"/>
    </xf>
    <xf numFmtId="182" fontId="3" fillId="0" borderId="12" xfId="0" applyNumberFormat="1" applyFont="1" applyBorder="1" applyAlignment="1">
      <alignment horizontal="center" vertical="center" shrinkToFit="1"/>
    </xf>
    <xf numFmtId="182" fontId="3" fillId="0" borderId="13" xfId="0" applyNumberFormat="1" applyFont="1" applyBorder="1" applyAlignment="1">
      <alignment horizontal="center" vertical="center" shrinkToFit="1"/>
    </xf>
    <xf numFmtId="182" fontId="3" fillId="0" borderId="31" xfId="0" applyNumberFormat="1" applyFont="1" applyBorder="1" applyAlignment="1">
      <alignment horizontal="center" vertical="center" shrinkToFit="1"/>
    </xf>
    <xf numFmtId="182" fontId="3" fillId="0" borderId="31" xfId="0" applyNumberFormat="1" applyFont="1" applyBorder="1" applyAlignment="1">
      <alignment horizontal="left" vertical="center"/>
    </xf>
    <xf numFmtId="182" fontId="3" fillId="0" borderId="16" xfId="0" applyNumberFormat="1" applyFont="1" applyBorder="1" applyAlignment="1">
      <alignment horizontal="left" vertical="center"/>
    </xf>
    <xf numFmtId="182" fontId="3" fillId="0" borderId="13" xfId="0" applyNumberFormat="1" applyFont="1" applyBorder="1" applyAlignment="1">
      <alignment horizontal="center" vertical="center"/>
    </xf>
    <xf numFmtId="182" fontId="3" fillId="0" borderId="14"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1" xfId="0" applyNumberFormat="1" applyFont="1" applyBorder="1" applyAlignment="1">
      <alignment horizontal="center" vertical="center"/>
    </xf>
    <xf numFmtId="182" fontId="3" fillId="0" borderId="6" xfId="0" applyNumberFormat="1" applyFont="1" applyBorder="1" applyAlignment="1">
      <alignment horizontal="center" vertical="center"/>
    </xf>
    <xf numFmtId="182" fontId="3" fillId="0" borderId="15" xfId="0" applyNumberFormat="1" applyFont="1" applyBorder="1" applyAlignment="1">
      <alignment horizontal="center" vertical="center"/>
    </xf>
    <xf numFmtId="182" fontId="3" fillId="0" borderId="129" xfId="0" applyNumberFormat="1" applyFont="1" applyBorder="1" applyAlignment="1">
      <alignment horizontal="center" vertical="center" shrinkToFit="1"/>
    </xf>
    <xf numFmtId="182" fontId="3" fillId="0" borderId="130" xfId="0" applyNumberFormat="1" applyFont="1" applyBorder="1" applyAlignment="1">
      <alignment horizontal="center" vertical="center" shrinkToFit="1"/>
    </xf>
    <xf numFmtId="182" fontId="3" fillId="0" borderId="131" xfId="0" applyNumberFormat="1" applyFont="1" applyBorder="1" applyAlignment="1">
      <alignment horizontal="center" vertical="center" shrinkToFit="1"/>
    </xf>
    <xf numFmtId="182" fontId="3" fillId="0" borderId="29" xfId="0" applyNumberFormat="1" applyFont="1" applyBorder="1" applyAlignment="1">
      <alignment horizontal="center" vertical="center" shrinkToFit="1"/>
    </xf>
    <xf numFmtId="182" fontId="3" fillId="0" borderId="6" xfId="0" applyNumberFormat="1" applyFont="1" applyBorder="1" applyAlignment="1">
      <alignment horizontal="center" vertical="center" shrinkToFit="1"/>
    </xf>
    <xf numFmtId="182" fontId="3" fillId="0" borderId="21" xfId="0" applyNumberFormat="1" applyFont="1" applyBorder="1" applyAlignment="1">
      <alignment horizontal="center" vertical="center" shrinkToFit="1"/>
    </xf>
    <xf numFmtId="182" fontId="3" fillId="0" borderId="132" xfId="0" applyNumberFormat="1" applyFont="1" applyBorder="1" applyAlignment="1">
      <alignment horizontal="center" vertical="center"/>
    </xf>
    <xf numFmtId="182" fontId="3" fillId="0" borderId="10" xfId="0" applyNumberFormat="1" applyFont="1" applyBorder="1" applyAlignment="1">
      <alignment horizontal="center" vertical="center"/>
    </xf>
    <xf numFmtId="182" fontId="3" fillId="0" borderId="132" xfId="0" applyNumberFormat="1" applyFont="1" applyBorder="1" applyAlignment="1">
      <alignment horizontal="left" vertical="center"/>
    </xf>
    <xf numFmtId="182" fontId="3" fillId="0" borderId="10" xfId="0" applyNumberFormat="1" applyFont="1" applyBorder="1" applyAlignment="1">
      <alignment horizontal="left" vertical="center"/>
    </xf>
    <xf numFmtId="0" fontId="4" fillId="0" borderId="0" xfId="0" applyFont="1" applyAlignment="1">
      <alignment horizontal="center" vertical="center"/>
    </xf>
    <xf numFmtId="0" fontId="3" fillId="0" borderId="27" xfId="0" applyFont="1" applyBorder="1" applyAlignment="1">
      <alignment horizontal="center" vertical="center"/>
    </xf>
    <xf numFmtId="0" fontId="51" fillId="0" borderId="17" xfId="0" applyFont="1" applyBorder="1" applyAlignment="1">
      <alignment horizontal="center" vertical="center" shrinkToFit="1"/>
    </xf>
    <xf numFmtId="0" fontId="51" fillId="0" borderId="18" xfId="0" applyFont="1" applyBorder="1" applyAlignment="1">
      <alignment horizontal="center" vertical="center" shrinkToFit="1"/>
    </xf>
    <xf numFmtId="0" fontId="51" fillId="0" borderId="19" xfId="0" applyFont="1" applyBorder="1" applyAlignment="1">
      <alignment horizontal="center" vertical="center" shrinkToFit="1"/>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51" fillId="0" borderId="125" xfId="0" applyFont="1" applyBorder="1" applyAlignment="1">
      <alignment horizontal="center" vertical="center" shrinkToFit="1"/>
    </xf>
    <xf numFmtId="0" fontId="51" fillId="0" borderId="123" xfId="0" applyFont="1" applyBorder="1" applyAlignment="1">
      <alignment horizontal="center" vertical="center" shrinkToFit="1"/>
    </xf>
    <xf numFmtId="0" fontId="51" fillId="0" borderId="124" xfId="0" applyFont="1" applyBorder="1" applyAlignment="1">
      <alignment horizontal="center" vertical="center" shrinkToFit="1"/>
    </xf>
    <xf numFmtId="182" fontId="6" fillId="0" borderId="0" xfId="0" applyNumberFormat="1" applyFont="1" applyAlignment="1">
      <alignment horizontal="right" vertical="center" shrinkToFit="1"/>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182" fontId="3" fillId="0" borderId="134" xfId="0" applyNumberFormat="1" applyFont="1" applyBorder="1" applyAlignment="1">
      <alignment horizontal="center" vertical="center" shrinkToFit="1"/>
    </xf>
    <xf numFmtId="182" fontId="3" fillId="0" borderId="135" xfId="0" applyNumberFormat="1" applyFont="1" applyBorder="1" applyAlignment="1">
      <alignment horizontal="center" vertical="center" shrinkToFit="1"/>
    </xf>
    <xf numFmtId="182" fontId="3" fillId="0" borderId="136" xfId="0" applyNumberFormat="1" applyFont="1" applyBorder="1" applyAlignment="1">
      <alignment horizontal="center" vertical="center" shrinkToFit="1"/>
    </xf>
    <xf numFmtId="0" fontId="3" fillId="0" borderId="137" xfId="0" applyFont="1" applyBorder="1" applyAlignment="1">
      <alignment horizontal="center" vertical="center"/>
    </xf>
    <xf numFmtId="0" fontId="3" fillId="0" borderId="130" xfId="0" applyFont="1" applyBorder="1" applyAlignment="1">
      <alignment horizontal="center" vertical="center"/>
    </xf>
    <xf numFmtId="0" fontId="3" fillId="0" borderId="138" xfId="0" applyFont="1" applyBorder="1" applyAlignment="1">
      <alignment horizontal="center" vertical="center"/>
    </xf>
    <xf numFmtId="0" fontId="3" fillId="0" borderId="22" xfId="0" applyFont="1" applyBorder="1" applyAlignment="1">
      <alignment horizontal="center" vertical="center"/>
    </xf>
    <xf numFmtId="0" fontId="3" fillId="0" borderId="139" xfId="0" applyFont="1" applyBorder="1" applyAlignment="1">
      <alignment horizontal="center" vertical="center"/>
    </xf>
    <xf numFmtId="182" fontId="3" fillId="0" borderId="138" xfId="0" applyNumberFormat="1" applyFont="1" applyBorder="1" applyAlignment="1">
      <alignment horizontal="center" vertical="center" shrinkToFit="1"/>
    </xf>
    <xf numFmtId="182" fontId="3" fillId="0" borderId="3" xfId="0" applyNumberFormat="1" applyFont="1" applyBorder="1" applyAlignment="1">
      <alignment horizontal="center" vertical="center" shrinkToFit="1"/>
    </xf>
    <xf numFmtId="182" fontId="3" fillId="0" borderId="139"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182" fontId="3" fillId="0" borderId="1" xfId="0" applyNumberFormat="1" applyFont="1" applyBorder="1" applyAlignment="1">
      <alignment horizontal="center" vertical="center" shrinkToFit="1"/>
    </xf>
    <xf numFmtId="182" fontId="3" fillId="0" borderId="25" xfId="0" applyNumberFormat="1" applyFont="1" applyBorder="1" applyAlignment="1">
      <alignment horizontal="center" vertical="center" shrinkToFit="1"/>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182" fontId="3" fillId="0" borderId="17" xfId="0" applyNumberFormat="1" applyFont="1" applyBorder="1" applyAlignment="1">
      <alignment horizontal="center" vertical="center" shrinkToFit="1"/>
    </xf>
    <xf numFmtId="182" fontId="3" fillId="0" borderId="18" xfId="0" applyNumberFormat="1" applyFont="1" applyBorder="1" applyAlignment="1">
      <alignment horizontal="center" vertical="center" shrinkToFit="1"/>
    </xf>
    <xf numFmtId="182" fontId="3" fillId="0" borderId="19" xfId="0" applyNumberFormat="1" applyFont="1" applyBorder="1" applyAlignment="1">
      <alignment horizontal="center" vertical="center" shrinkToFit="1"/>
    </xf>
    <xf numFmtId="182" fontId="3" fillId="0" borderId="4" xfId="0" applyNumberFormat="1" applyFont="1" applyBorder="1" applyAlignment="1">
      <alignment horizontal="center" vertical="center" shrinkToFit="1"/>
    </xf>
    <xf numFmtId="182" fontId="3" fillId="0" borderId="20" xfId="0" applyNumberFormat="1" applyFont="1" applyBorder="1" applyAlignment="1">
      <alignment horizontal="center" vertical="center" shrinkToFit="1"/>
    </xf>
    <xf numFmtId="182" fontId="3" fillId="0" borderId="22" xfId="0" applyNumberFormat="1" applyFont="1" applyBorder="1" applyAlignment="1">
      <alignment horizontal="center" vertical="center" shrinkToFit="1"/>
    </xf>
    <xf numFmtId="182" fontId="3" fillId="0" borderId="23" xfId="0" applyNumberFormat="1" applyFont="1" applyBorder="1" applyAlignment="1">
      <alignment horizontal="center" vertical="center" shrinkToFit="1"/>
    </xf>
    <xf numFmtId="0" fontId="3" fillId="0" borderId="140" xfId="0" applyFont="1" applyBorder="1" applyAlignment="1">
      <alignment horizontal="center" vertical="center"/>
    </xf>
    <xf numFmtId="0" fontId="3" fillId="0" borderId="141" xfId="0" applyFont="1" applyBorder="1" applyAlignment="1">
      <alignment horizontal="center" vertical="center"/>
    </xf>
    <xf numFmtId="182" fontId="3" fillId="0" borderId="14" xfId="0" applyNumberFormat="1" applyFont="1" applyBorder="1" applyAlignment="1">
      <alignment horizontal="center" vertical="center" shrinkToFit="1"/>
    </xf>
    <xf numFmtId="182" fontId="3" fillId="0" borderId="15" xfId="0" applyNumberFormat="1" applyFont="1" applyBorder="1" applyAlignment="1">
      <alignment horizontal="center" vertical="center" shrinkToFit="1"/>
    </xf>
    <xf numFmtId="0" fontId="3" fillId="0" borderId="133" xfId="0" applyFont="1" applyBorder="1" applyAlignment="1">
      <alignment horizontal="center" vertical="center" shrinkToFit="1"/>
    </xf>
    <xf numFmtId="0" fontId="3" fillId="0" borderId="134" xfId="0" applyFont="1" applyBorder="1" applyAlignment="1">
      <alignment horizontal="center" vertical="center" shrinkToFit="1"/>
    </xf>
    <xf numFmtId="0" fontId="3" fillId="0" borderId="142" xfId="0" applyFont="1" applyBorder="1" applyAlignment="1">
      <alignment horizontal="center" vertical="center" shrinkToFit="1"/>
    </xf>
    <xf numFmtId="0" fontId="3" fillId="0" borderId="137" xfId="0" applyFont="1" applyBorder="1" applyAlignment="1">
      <alignment horizontal="center" vertical="center" shrinkToFit="1"/>
    </xf>
    <xf numFmtId="0" fontId="3" fillId="0" borderId="130" xfId="0" applyFont="1" applyBorder="1" applyAlignment="1">
      <alignment horizontal="center" vertical="center" shrinkToFit="1"/>
    </xf>
    <xf numFmtId="0" fontId="3" fillId="0" borderId="131" xfId="0" applyFont="1" applyBorder="1" applyAlignment="1">
      <alignment horizontal="center" vertical="center" shrinkToFit="1"/>
    </xf>
    <xf numFmtId="182" fontId="3" fillId="0" borderId="137" xfId="0" applyNumberFormat="1" applyFont="1" applyBorder="1" applyAlignment="1">
      <alignment horizontal="center" vertical="center" shrinkToFit="1"/>
    </xf>
    <xf numFmtId="182" fontId="3" fillId="0" borderId="5" xfId="0" applyNumberFormat="1" applyFont="1" applyBorder="1" applyAlignment="1">
      <alignment horizontal="center" vertical="center" shrinkToFit="1"/>
    </xf>
    <xf numFmtId="182" fontId="3" fillId="0" borderId="141" xfId="0" applyNumberFormat="1" applyFont="1" applyBorder="1" applyAlignment="1">
      <alignment horizontal="center" vertical="center" shrinkToFit="1"/>
    </xf>
    <xf numFmtId="182" fontId="3" fillId="0" borderId="148" xfId="0" applyNumberFormat="1" applyFont="1" applyBorder="1" applyAlignment="1">
      <alignment horizontal="center" vertical="center" shrinkToFit="1"/>
    </xf>
    <xf numFmtId="182" fontId="3" fillId="0" borderId="27" xfId="0" applyNumberFormat="1" applyFont="1" applyBorder="1" applyAlignment="1">
      <alignment horizontal="center" vertical="center" shrinkToFit="1"/>
    </xf>
    <xf numFmtId="182" fontId="3" fillId="0" borderId="28" xfId="0" applyNumberFormat="1" applyFont="1" applyBorder="1" applyAlignment="1">
      <alignment horizontal="center" vertical="center" shrinkToFit="1"/>
    </xf>
    <xf numFmtId="14" fontId="3" fillId="0" borderId="7" xfId="0" applyNumberFormat="1" applyFont="1" applyBorder="1" applyAlignment="1">
      <alignment horizontal="center" vertical="center"/>
    </xf>
    <xf numFmtId="14" fontId="3" fillId="0" borderId="2" xfId="0" applyNumberFormat="1" applyFont="1" applyBorder="1" applyAlignment="1">
      <alignment horizontal="center" vertical="center"/>
    </xf>
    <xf numFmtId="14" fontId="3" fillId="0" borderId="10" xfId="0" applyNumberFormat="1" applyFont="1" applyBorder="1" applyAlignment="1">
      <alignment horizontal="center" vertical="center"/>
    </xf>
    <xf numFmtId="183" fontId="3" fillId="0" borderId="7" xfId="10" applyNumberFormat="1" applyFont="1" applyBorder="1" applyAlignment="1">
      <alignment horizontal="center" vertical="center" shrinkToFit="1"/>
    </xf>
    <xf numFmtId="183" fontId="3" fillId="0" borderId="2" xfId="10" applyNumberFormat="1" applyFont="1" applyBorder="1" applyAlignment="1">
      <alignment horizontal="center" vertical="center" shrinkToFit="1"/>
    </xf>
    <xf numFmtId="183" fontId="3" fillId="0" borderId="10" xfId="10" applyNumberFormat="1" applyFont="1" applyBorder="1" applyAlignment="1">
      <alignment horizontal="center" vertical="center" shrinkToFit="1"/>
    </xf>
    <xf numFmtId="182" fontId="3" fillId="0" borderId="7" xfId="0" applyNumberFormat="1" applyFont="1" applyBorder="1" applyAlignment="1">
      <alignment horizontal="center" vertical="center" shrinkToFit="1"/>
    </xf>
    <xf numFmtId="182" fontId="3" fillId="0" borderId="2" xfId="0" applyNumberFormat="1" applyFont="1" applyBorder="1" applyAlignment="1">
      <alignment horizontal="center" vertical="center" shrinkToFit="1"/>
    </xf>
    <xf numFmtId="182" fontId="3" fillId="0" borderId="10" xfId="0" applyNumberFormat="1" applyFont="1" applyBorder="1" applyAlignment="1">
      <alignment horizontal="center" vertical="center" shrinkToFit="1"/>
    </xf>
    <xf numFmtId="182" fontId="3" fillId="0" borderId="8" xfId="0" applyNumberFormat="1" applyFont="1" applyBorder="1" applyAlignment="1">
      <alignment horizontal="center" vertical="center" shrinkToFit="1"/>
    </xf>
    <xf numFmtId="182" fontId="3" fillId="0" borderId="9" xfId="0" applyNumberFormat="1" applyFont="1" applyBorder="1" applyAlignment="1">
      <alignment horizontal="center" vertical="center" shrinkToFit="1"/>
    </xf>
    <xf numFmtId="182" fontId="3" fillId="0" borderId="11" xfId="0" applyNumberFormat="1" applyFont="1" applyBorder="1" applyAlignment="1">
      <alignment horizontal="center" vertical="center" shrinkToFit="1"/>
    </xf>
    <xf numFmtId="0" fontId="3" fillId="14" borderId="16" xfId="0" applyFont="1" applyFill="1" applyBorder="1" applyAlignment="1">
      <alignment horizontal="center" vertical="center" shrinkToFit="1"/>
    </xf>
    <xf numFmtId="0" fontId="3" fillId="14" borderId="111" xfId="0" applyFont="1" applyFill="1" applyBorder="1" applyAlignment="1">
      <alignment horizontal="center" vertical="center" shrinkToFit="1"/>
    </xf>
    <xf numFmtId="0" fontId="3" fillId="14" borderId="41" xfId="0" applyFont="1" applyFill="1" applyBorder="1" applyAlignment="1">
      <alignment horizontal="center" vertical="center" shrinkToFit="1"/>
    </xf>
    <xf numFmtId="182" fontId="3" fillId="0" borderId="140" xfId="0" applyNumberFormat="1" applyFont="1" applyBorder="1" applyAlignment="1">
      <alignment horizontal="center" vertical="center" shrinkToFit="1"/>
    </xf>
    <xf numFmtId="182" fontId="3" fillId="0" borderId="133" xfId="0" applyNumberFormat="1" applyFont="1" applyBorder="1" applyAlignment="1">
      <alignment horizontal="center" vertical="center" shrinkToFit="1"/>
    </xf>
    <xf numFmtId="182" fontId="3" fillId="0" borderId="142" xfId="0" applyNumberFormat="1" applyFont="1" applyBorder="1" applyAlignment="1">
      <alignment horizontal="center" vertical="center" shrinkToFit="1"/>
    </xf>
    <xf numFmtId="182" fontId="3" fillId="0" borderId="7" xfId="0" applyNumberFormat="1" applyFont="1" applyBorder="1" applyAlignment="1">
      <alignment horizontal="center" vertical="center"/>
    </xf>
    <xf numFmtId="182" fontId="3" fillId="0" borderId="2" xfId="0" applyNumberFormat="1" applyFont="1" applyBorder="1" applyAlignment="1">
      <alignment horizontal="center" vertical="center"/>
    </xf>
    <xf numFmtId="0" fontId="3" fillId="0" borderId="142" xfId="0" applyFont="1" applyBorder="1" applyAlignment="1">
      <alignment horizontal="center" vertical="center"/>
    </xf>
    <xf numFmtId="0" fontId="3" fillId="0" borderId="16" xfId="0" applyFont="1" applyBorder="1" applyAlignment="1">
      <alignment horizontal="center" vertical="center"/>
    </xf>
    <xf numFmtId="0" fontId="3" fillId="0" borderId="143" xfId="0" applyFont="1" applyBorder="1" applyAlignment="1">
      <alignment horizontal="center" vertical="center" shrinkToFit="1"/>
    </xf>
    <xf numFmtId="182" fontId="3" fillId="0" borderId="0" xfId="0" applyNumberFormat="1" applyFont="1">
      <alignment vertical="center"/>
    </xf>
    <xf numFmtId="182"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182" fontId="3" fillId="0" borderId="144" xfId="0" applyNumberFormat="1" applyFont="1" applyBorder="1" applyAlignment="1">
      <alignment horizontal="center" vertical="center"/>
    </xf>
    <xf numFmtId="182" fontId="3" fillId="0" borderId="134" xfId="0" applyNumberFormat="1" applyFont="1" applyBorder="1" applyAlignment="1">
      <alignment horizontal="center" vertical="center"/>
    </xf>
    <xf numFmtId="182" fontId="3" fillId="0" borderId="135" xfId="0" applyNumberFormat="1" applyFont="1" applyBorder="1" applyAlignment="1">
      <alignment horizontal="center" vertical="center"/>
    </xf>
    <xf numFmtId="182" fontId="3" fillId="0" borderId="136" xfId="0" applyNumberFormat="1" applyFont="1" applyBorder="1" applyAlignment="1">
      <alignment horizontal="center" vertical="center"/>
    </xf>
    <xf numFmtId="182" fontId="3" fillId="0" borderId="145" xfId="0" applyNumberFormat="1" applyFont="1" applyBorder="1" applyAlignment="1">
      <alignment horizontal="center" vertical="center" shrinkToFit="1"/>
    </xf>
    <xf numFmtId="182" fontId="3" fillId="0" borderId="146" xfId="0" applyNumberFormat="1" applyFont="1" applyBorder="1" applyAlignment="1">
      <alignment horizontal="center" vertical="center" shrinkToFit="1"/>
    </xf>
    <xf numFmtId="182" fontId="3" fillId="0" borderId="3" xfId="0" applyNumberFormat="1" applyFont="1" applyBorder="1" applyAlignment="1">
      <alignment horizontal="center" vertical="center"/>
    </xf>
    <xf numFmtId="182" fontId="3" fillId="0" borderId="25" xfId="0" applyNumberFormat="1" applyFont="1" applyBorder="1" applyAlignment="1">
      <alignment horizontal="center" vertical="center"/>
    </xf>
    <xf numFmtId="0" fontId="3" fillId="0" borderId="147" xfId="0" applyFont="1" applyBorder="1" applyAlignment="1">
      <alignment horizontal="center" vertical="center"/>
    </xf>
    <xf numFmtId="0" fontId="0" fillId="0" borderId="0" xfId="0" applyAlignment="1">
      <alignment horizontal="right" vertical="center" shrinkToFit="1"/>
    </xf>
    <xf numFmtId="182" fontId="3" fillId="0" borderId="27" xfId="0" applyNumberFormat="1" applyFont="1" applyBorder="1" applyAlignment="1">
      <alignment horizontal="center" vertical="center"/>
    </xf>
    <xf numFmtId="182" fontId="3" fillId="0" borderId="18" xfId="0" applyNumberFormat="1" applyFont="1" applyBorder="1" applyAlignment="1">
      <alignment horizontal="center" vertical="center"/>
    </xf>
    <xf numFmtId="182" fontId="3" fillId="0" borderId="19" xfId="0" applyNumberFormat="1" applyFont="1" applyBorder="1" applyAlignment="1">
      <alignment horizontal="center" vertical="center"/>
    </xf>
    <xf numFmtId="182" fontId="3" fillId="0" borderId="28" xfId="0" applyNumberFormat="1" applyFont="1" applyBorder="1" applyAlignment="1">
      <alignment horizontal="center" vertical="center"/>
    </xf>
    <xf numFmtId="182" fontId="3" fillId="0" borderId="20" xfId="0" applyNumberFormat="1" applyFont="1" applyBorder="1" applyAlignment="1">
      <alignment horizontal="center" vertical="center"/>
    </xf>
    <xf numFmtId="182" fontId="3" fillId="0" borderId="29" xfId="0" applyNumberFormat="1" applyFont="1" applyBorder="1" applyAlignment="1">
      <alignment horizontal="center" vertical="center"/>
    </xf>
    <xf numFmtId="182" fontId="3" fillId="0" borderId="21" xfId="0" applyNumberFormat="1" applyFont="1" applyBorder="1" applyAlignment="1">
      <alignment horizontal="center" vertical="center"/>
    </xf>
    <xf numFmtId="0" fontId="3" fillId="0" borderId="2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1" fillId="0" borderId="32" xfId="7" applyFont="1" applyBorder="1" applyAlignment="1" applyProtection="1">
      <alignment horizontal="center" vertical="center"/>
      <protection locked="0"/>
    </xf>
    <xf numFmtId="0" fontId="31" fillId="0" borderId="37" xfId="7" applyFont="1" applyBorder="1" applyAlignment="1" applyProtection="1">
      <alignment horizontal="center" vertical="center"/>
      <protection locked="0"/>
    </xf>
    <xf numFmtId="0" fontId="32" fillId="0" borderId="32" xfId="7" applyFont="1" applyBorder="1" applyAlignment="1">
      <alignment horizontal="center" vertical="center" shrinkToFit="1"/>
    </xf>
    <xf numFmtId="0" fontId="32" fillId="0" borderId="38" xfId="7" applyFont="1" applyBorder="1" applyAlignment="1">
      <alignment horizontal="center" vertical="center" shrinkToFit="1"/>
    </xf>
    <xf numFmtId="0" fontId="32" fillId="0" borderId="32" xfId="7" applyFont="1" applyBorder="1" applyAlignment="1" applyProtection="1">
      <alignment horizontal="center" vertical="center" shrinkToFit="1"/>
      <protection locked="0"/>
    </xf>
    <xf numFmtId="0" fontId="32" fillId="0" borderId="38" xfId="7" applyFont="1" applyBorder="1" applyAlignment="1" applyProtection="1">
      <alignment horizontal="center" vertical="center" shrinkToFit="1"/>
      <protection locked="0"/>
    </xf>
    <xf numFmtId="0" fontId="31" fillId="0" borderId="32" xfId="7" applyFont="1" applyBorder="1" applyAlignment="1" applyProtection="1">
      <alignment horizontal="center" vertical="center" shrinkToFit="1"/>
      <protection locked="0"/>
    </xf>
    <xf numFmtId="0" fontId="31" fillId="0" borderId="38" xfId="7" applyFont="1" applyBorder="1" applyAlignment="1" applyProtection="1">
      <alignment horizontal="center" vertical="center" shrinkToFit="1"/>
      <protection locked="0"/>
    </xf>
    <xf numFmtId="0" fontId="1" fillId="0" borderId="44" xfId="4" applyBorder="1" applyAlignment="1">
      <alignment horizontal="center" vertical="center" shrinkToFit="1"/>
    </xf>
    <xf numFmtId="0" fontId="1" fillId="0" borderId="7" xfId="4" applyBorder="1" applyAlignment="1">
      <alignment horizontal="center" vertical="center" shrinkToFit="1"/>
    </xf>
    <xf numFmtId="0" fontId="1" fillId="0" borderId="33" xfId="4" applyBorder="1" applyAlignment="1">
      <alignment horizontal="center" vertical="center" shrinkToFit="1"/>
    </xf>
    <xf numFmtId="0" fontId="0" fillId="0" borderId="44" xfId="4" applyFont="1" applyBorder="1" applyAlignment="1">
      <alignment horizontal="center" vertical="center" shrinkToFit="1"/>
    </xf>
    <xf numFmtId="0" fontId="1" fillId="0" borderId="8" xfId="4" applyBorder="1" applyAlignment="1">
      <alignment horizontal="center" vertical="center" shrinkToFit="1"/>
    </xf>
    <xf numFmtId="0" fontId="72" fillId="0" borderId="0" xfId="4" applyFont="1" applyAlignment="1">
      <alignment horizontal="center" vertical="center"/>
    </xf>
    <xf numFmtId="0" fontId="0" fillId="0" borderId="36" xfId="4" applyFont="1" applyBorder="1" applyAlignment="1">
      <alignment horizontal="center" vertical="center" shrinkToFit="1"/>
    </xf>
    <xf numFmtId="0" fontId="1" fillId="0" borderId="37" xfId="4" applyBorder="1" applyAlignment="1">
      <alignment horizontal="center" vertical="center" shrinkToFit="1"/>
    </xf>
    <xf numFmtId="0" fontId="1" fillId="0" borderId="32" xfId="4" applyBorder="1" applyAlignment="1">
      <alignment horizontal="center" vertical="center" shrinkToFit="1"/>
    </xf>
    <xf numFmtId="0" fontId="1" fillId="0" borderId="98" xfId="4" applyBorder="1" applyAlignment="1">
      <alignment horizontal="center" vertical="center" shrinkToFit="1"/>
    </xf>
    <xf numFmtId="0" fontId="72" fillId="0" borderId="0" xfId="4" applyFont="1" applyAlignment="1">
      <alignment horizontal="center" vertical="center" shrinkToFit="1"/>
    </xf>
    <xf numFmtId="0" fontId="73" fillId="0" borderId="0" xfId="4" applyFont="1" applyAlignment="1">
      <alignment horizontal="center" vertical="center"/>
    </xf>
    <xf numFmtId="0" fontId="73" fillId="0" borderId="0" xfId="4" applyFont="1" applyAlignment="1">
      <alignment horizontal="center" vertical="center" shrinkToFit="1"/>
    </xf>
    <xf numFmtId="0" fontId="0" fillId="0" borderId="27" xfId="4" applyFont="1" applyBorder="1" applyAlignment="1">
      <alignment horizontal="center" vertical="center" shrinkToFit="1"/>
    </xf>
    <xf numFmtId="0" fontId="1" fillId="0" borderId="18" xfId="4" applyBorder="1" applyAlignment="1">
      <alignment horizontal="center" vertical="center" shrinkToFit="1"/>
    </xf>
    <xf numFmtId="0" fontId="1" fillId="0" borderId="48" xfId="4" applyBorder="1" applyAlignment="1">
      <alignment horizontal="center" vertical="center" shrinkToFit="1"/>
    </xf>
    <xf numFmtId="0" fontId="1" fillId="0" borderId="34" xfId="4" applyBorder="1" applyAlignment="1">
      <alignment horizontal="center" vertical="center" shrinkToFit="1"/>
    </xf>
    <xf numFmtId="0" fontId="1" fillId="0" borderId="39" xfId="4" applyBorder="1" applyAlignment="1">
      <alignment horizontal="center" vertical="center" shrinkToFit="1"/>
    </xf>
    <xf numFmtId="0" fontId="41" fillId="0" borderId="0" xfId="9" applyFont="1" applyFill="1" applyAlignment="1">
      <alignment horizontal="center" vertical="center"/>
    </xf>
    <xf numFmtId="0" fontId="0" fillId="0" borderId="7" xfId="4" applyFont="1" applyBorder="1" applyAlignment="1">
      <alignment horizontal="center" vertical="center"/>
    </xf>
    <xf numFmtId="0" fontId="1" fillId="0" borderId="7" xfId="4" applyBorder="1" applyAlignment="1">
      <alignment horizontal="center" vertical="center"/>
    </xf>
    <xf numFmtId="0" fontId="0" fillId="0" borderId="33" xfId="4" applyFont="1" applyBorder="1" applyAlignment="1">
      <alignment horizontal="center" vertical="center"/>
    </xf>
    <xf numFmtId="0" fontId="0" fillId="0" borderId="34" xfId="4" applyFont="1" applyBorder="1" applyAlignment="1">
      <alignment horizontal="center" vertical="center"/>
    </xf>
    <xf numFmtId="0" fontId="0" fillId="0" borderId="39" xfId="4" applyFont="1" applyBorder="1" applyAlignment="1">
      <alignment horizontal="center" vertical="center"/>
    </xf>
    <xf numFmtId="0" fontId="0" fillId="0" borderId="32" xfId="4" applyFont="1" applyBorder="1" applyAlignment="1">
      <alignment horizontal="center" vertical="center" shrinkToFit="1"/>
    </xf>
    <xf numFmtId="0" fontId="0" fillId="0" borderId="37" xfId="4" applyFont="1" applyBorder="1" applyAlignment="1">
      <alignment horizontal="center" vertical="center" shrinkToFit="1"/>
    </xf>
    <xf numFmtId="0" fontId="0" fillId="0" borderId="48" xfId="4" applyFont="1" applyBorder="1" applyAlignment="1">
      <alignment horizontal="center" vertical="center"/>
    </xf>
    <xf numFmtId="0" fontId="15" fillId="5" borderId="7" xfId="1" applyFont="1" applyFill="1" applyBorder="1" applyAlignment="1">
      <alignment horizontal="center" vertical="center" shrinkToFit="1"/>
    </xf>
    <xf numFmtId="0" fontId="15" fillId="5" borderId="10" xfId="1" applyFont="1" applyFill="1" applyBorder="1" applyAlignment="1">
      <alignment horizontal="center" vertical="center" shrinkToFit="1"/>
    </xf>
    <xf numFmtId="0" fontId="7" fillId="5" borderId="7" xfId="1" applyFont="1" applyFill="1" applyBorder="1" applyAlignment="1">
      <alignment horizontal="center" vertical="center" wrapText="1" shrinkToFit="1"/>
    </xf>
    <xf numFmtId="0" fontId="7" fillId="5" borderId="10" xfId="1" applyFont="1" applyFill="1" applyBorder="1" applyAlignment="1">
      <alignment horizontal="center" vertical="center" wrapText="1" shrinkToFit="1"/>
    </xf>
    <xf numFmtId="0" fontId="15" fillId="2" borderId="7" xfId="1" applyFont="1" applyFill="1" applyBorder="1" applyAlignment="1">
      <alignment horizontal="center" vertical="center" shrinkToFit="1"/>
    </xf>
    <xf numFmtId="0" fontId="15" fillId="2" borderId="10" xfId="1" applyFont="1" applyFill="1" applyBorder="1" applyAlignment="1">
      <alignment horizontal="center" vertical="center" shrinkToFit="1"/>
    </xf>
    <xf numFmtId="0" fontId="7" fillId="2" borderId="7" xfId="1" applyFont="1" applyFill="1" applyBorder="1" applyAlignment="1">
      <alignment horizontal="center" vertical="center" wrapText="1" shrinkToFit="1"/>
    </xf>
    <xf numFmtId="0" fontId="7" fillId="2" borderId="10" xfId="1" applyFont="1" applyFill="1" applyBorder="1" applyAlignment="1">
      <alignment horizontal="center" vertical="center" shrinkToFit="1"/>
    </xf>
    <xf numFmtId="0" fontId="11" fillId="0" borderId="27" xfId="1" applyFont="1" applyBorder="1" applyAlignment="1">
      <alignment horizontal="center" vertical="center" shrinkToFit="1"/>
    </xf>
    <xf numFmtId="0" fontId="11" fillId="0" borderId="29" xfId="1" applyFont="1" applyBorder="1" applyAlignment="1">
      <alignment horizontal="center" vertical="center" shrinkToFit="1"/>
    </xf>
    <xf numFmtId="0" fontId="15" fillId="5" borderId="109" xfId="1" applyFont="1" applyFill="1" applyBorder="1" applyAlignment="1">
      <alignment horizontal="center" vertical="center" wrapText="1" shrinkToFit="1"/>
    </xf>
    <xf numFmtId="0" fontId="15" fillId="5" borderId="40" xfId="1" applyFont="1" applyFill="1" applyBorder="1" applyAlignment="1">
      <alignment horizontal="center" vertical="center" shrinkToFit="1"/>
    </xf>
    <xf numFmtId="0" fontId="15" fillId="5" borderId="33" xfId="1" applyFont="1" applyFill="1" applyBorder="1" applyAlignment="1">
      <alignment horizontal="center" vertical="center" shrinkToFit="1"/>
    </xf>
    <xf numFmtId="0" fontId="15" fillId="5" borderId="35" xfId="1" applyFont="1" applyFill="1" applyBorder="1" applyAlignment="1">
      <alignment horizontal="center" vertical="center" shrinkToFit="1"/>
    </xf>
    <xf numFmtId="0" fontId="15" fillId="5" borderId="34" xfId="1" applyFont="1" applyFill="1" applyBorder="1" applyAlignment="1">
      <alignment horizontal="center" vertical="center" shrinkToFit="1"/>
    </xf>
    <xf numFmtId="178" fontId="15" fillId="5" borderId="7" xfId="1" applyNumberFormat="1" applyFont="1" applyFill="1" applyBorder="1" applyAlignment="1">
      <alignment horizontal="center" vertical="center" shrinkToFit="1"/>
    </xf>
    <xf numFmtId="178" fontId="15" fillId="5" borderId="10" xfId="1" applyNumberFormat="1" applyFont="1" applyFill="1" applyBorder="1" applyAlignment="1">
      <alignment horizontal="center" vertical="center" shrinkToFit="1"/>
    </xf>
    <xf numFmtId="178" fontId="15" fillId="2" borderId="7" xfId="1" applyNumberFormat="1" applyFont="1" applyFill="1" applyBorder="1" applyAlignment="1">
      <alignment horizontal="center" vertical="center" shrinkToFit="1"/>
    </xf>
    <xf numFmtId="178" fontId="15" fillId="2" borderId="10" xfId="1" applyNumberFormat="1" applyFont="1" applyFill="1" applyBorder="1" applyAlignment="1">
      <alignment horizontal="center" vertical="center" shrinkToFit="1"/>
    </xf>
    <xf numFmtId="0" fontId="15" fillId="2" borderId="33" xfId="1" applyFont="1" applyFill="1" applyBorder="1" applyAlignment="1">
      <alignment horizontal="center" vertical="center" shrinkToFit="1"/>
    </xf>
    <xf numFmtId="0" fontId="15" fillId="2" borderId="34" xfId="1" applyFont="1" applyFill="1" applyBorder="1" applyAlignment="1">
      <alignment horizontal="center" vertical="center" shrinkToFit="1"/>
    </xf>
    <xf numFmtId="0" fontId="15" fillId="2" borderId="35" xfId="1" applyFont="1" applyFill="1" applyBorder="1" applyAlignment="1">
      <alignment horizontal="center" vertical="center" shrinkToFit="1"/>
    </xf>
    <xf numFmtId="0" fontId="27" fillId="0" borderId="6" xfId="9" applyFont="1" applyBorder="1" applyAlignment="1">
      <alignment horizontal="center" vertical="center"/>
    </xf>
    <xf numFmtId="0" fontId="11" fillId="0" borderId="53" xfId="1" applyFont="1" applyBorder="1" applyAlignment="1">
      <alignment horizontal="center" vertical="center" shrinkToFit="1"/>
    </xf>
    <xf numFmtId="0" fontId="11" fillId="0" borderId="49" xfId="1" applyFont="1" applyBorder="1" applyAlignment="1">
      <alignment horizontal="center" vertical="center" shrinkToFit="1"/>
    </xf>
    <xf numFmtId="0" fontId="15" fillId="2" borderId="109" xfId="1" applyFont="1" applyFill="1" applyBorder="1" applyAlignment="1">
      <alignment horizontal="center" vertical="center" wrapText="1" shrinkToFit="1"/>
    </xf>
    <xf numFmtId="0" fontId="15" fillId="2" borderId="40" xfId="1" applyFont="1" applyFill="1" applyBorder="1" applyAlignment="1">
      <alignment horizontal="center" vertical="center" shrinkToFit="1"/>
    </xf>
    <xf numFmtId="0" fontId="15" fillId="5" borderId="8" xfId="1" applyFont="1" applyFill="1" applyBorder="1" applyAlignment="1">
      <alignment horizontal="center" vertical="center" shrinkToFit="1"/>
    </xf>
    <xf numFmtId="0" fontId="15" fillId="5" borderId="11" xfId="1" applyFont="1" applyFill="1" applyBorder="1" applyAlignment="1">
      <alignment horizontal="center" vertical="center" shrinkToFit="1"/>
    </xf>
    <xf numFmtId="0" fontId="15" fillId="2" borderId="8" xfId="1" applyFont="1" applyFill="1" applyBorder="1" applyAlignment="1">
      <alignment horizontal="center" vertical="center" shrinkToFit="1"/>
    </xf>
    <xf numFmtId="0" fontId="15" fillId="2" borderId="11" xfId="1" applyFont="1" applyFill="1" applyBorder="1" applyAlignment="1">
      <alignment horizontal="center" vertical="center" shrinkToFit="1"/>
    </xf>
    <xf numFmtId="0" fontId="53" fillId="0" borderId="0" xfId="5" applyFont="1" applyAlignment="1">
      <alignment horizontal="left" vertical="center" wrapText="1" shrinkToFit="1"/>
    </xf>
    <xf numFmtId="0" fontId="53" fillId="0" borderId="0" xfId="5" applyFont="1" applyAlignment="1">
      <alignment horizontal="left" vertical="center" shrinkToFit="1"/>
    </xf>
    <xf numFmtId="0" fontId="52" fillId="0" borderId="32" xfId="5" applyFont="1" applyBorder="1" applyAlignment="1">
      <alignment horizontal="center" vertical="center" shrinkToFit="1"/>
    </xf>
    <xf numFmtId="0" fontId="52" fillId="0" borderId="37" xfId="5" applyFont="1" applyBorder="1" applyAlignment="1">
      <alignment horizontal="center" vertical="center" shrinkToFit="1"/>
    </xf>
    <xf numFmtId="0" fontId="26" fillId="0" borderId="0" xfId="9" applyFont="1" applyFill="1" applyAlignment="1">
      <alignment horizontal="center" vertical="center"/>
    </xf>
    <xf numFmtId="0" fontId="52" fillId="14" borderId="2" xfId="5" applyFont="1" applyFill="1" applyBorder="1" applyAlignment="1">
      <alignment horizontal="center" vertical="center" shrinkToFit="1"/>
    </xf>
    <xf numFmtId="0" fontId="52" fillId="0" borderId="0" xfId="5" applyFont="1" applyAlignment="1">
      <alignment horizontal="left" vertical="center" shrinkToFit="1"/>
    </xf>
  </cellXfs>
  <cellStyles count="12">
    <cellStyle name="ハイパーリンク" xfId="9" builtinId="8"/>
    <cellStyle name="桁区切り" xfId="10" builtinId="6"/>
    <cellStyle name="桁区切り 2" xfId="8" xr:uid="{00000000-0005-0000-0000-000002000000}"/>
    <cellStyle name="通貨" xfId="11" builtinId="7"/>
    <cellStyle name="標準" xfId="0" builtinId="0"/>
    <cellStyle name="標準 2" xfId="1" xr:uid="{00000000-0005-0000-0000-000005000000}"/>
    <cellStyle name="標準 2 2" xfId="7" xr:uid="{00000000-0005-0000-0000-000006000000}"/>
    <cellStyle name="標準 3" xfId="2" xr:uid="{00000000-0005-0000-0000-000007000000}"/>
    <cellStyle name="標準 4" xfId="3" xr:uid="{00000000-0005-0000-0000-000008000000}"/>
    <cellStyle name="標準 5" xfId="4" xr:uid="{00000000-0005-0000-0000-000009000000}"/>
    <cellStyle name="標準 6" xfId="5" xr:uid="{00000000-0005-0000-0000-00000A000000}"/>
    <cellStyle name="標準 7" xfId="6" xr:uid="{00000000-0005-0000-0000-00000B000000}"/>
  </cellStyles>
  <dxfs count="106">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3" tint="0.59996337778862885"/>
        </patternFill>
      </fill>
    </dxf>
    <dxf>
      <fill>
        <patternFill>
          <bgColor theme="5"/>
        </patternFill>
      </fill>
    </dxf>
    <dxf>
      <fill>
        <patternFill>
          <bgColor theme="3" tint="0.59996337778862885"/>
        </patternFill>
      </fill>
    </dxf>
    <dxf>
      <fill>
        <patternFill>
          <bgColor theme="5"/>
        </patternFill>
      </fill>
    </dxf>
    <dxf>
      <fill>
        <patternFill>
          <bgColor theme="3" tint="0.59996337778862885"/>
        </patternFill>
      </fill>
    </dxf>
    <dxf>
      <fill>
        <patternFill>
          <bgColor theme="5"/>
        </patternFill>
      </fill>
    </dxf>
    <dxf>
      <fill>
        <patternFill>
          <bgColor theme="3" tint="0.59996337778862885"/>
        </patternFill>
      </fill>
    </dxf>
    <dxf>
      <fill>
        <patternFill>
          <bgColor theme="5"/>
        </patternFill>
      </fill>
    </dxf>
    <dxf>
      <fill>
        <patternFill>
          <bgColor theme="5"/>
        </patternFill>
      </fill>
    </dxf>
    <dxf>
      <fill>
        <patternFill>
          <bgColor theme="3" tint="0.59996337778862885"/>
        </patternFill>
      </fill>
    </dxf>
    <dxf>
      <fill>
        <patternFill>
          <bgColor theme="5"/>
        </patternFill>
      </fill>
    </dxf>
    <dxf>
      <fill>
        <patternFill>
          <bgColor theme="5"/>
        </patternFill>
      </fill>
    </dxf>
    <dxf>
      <fill>
        <patternFill>
          <bgColor theme="3" tint="0.59996337778862885"/>
        </patternFill>
      </fill>
    </dxf>
    <dxf>
      <fill>
        <patternFill>
          <bgColor theme="5"/>
        </patternFill>
      </fill>
    </dxf>
    <dxf>
      <fill>
        <patternFill>
          <bgColor theme="3" tint="0.59996337778862885"/>
        </patternFill>
      </fill>
    </dxf>
    <dxf>
      <fill>
        <patternFill>
          <bgColor theme="3" tint="0.59996337778862885"/>
        </patternFill>
      </fill>
    </dxf>
    <dxf>
      <fill>
        <patternFill>
          <bgColor theme="5"/>
        </patternFill>
      </fill>
    </dxf>
    <dxf>
      <fill>
        <patternFill>
          <bgColor theme="3" tint="0.59996337778862885"/>
        </patternFill>
      </fill>
    </dxf>
    <dxf>
      <fill>
        <patternFill>
          <bgColor theme="5"/>
        </patternFill>
      </fill>
    </dxf>
    <dxf>
      <fill>
        <patternFill>
          <bgColor theme="3" tint="0.59996337778862885"/>
        </patternFill>
      </fill>
    </dxf>
    <dxf>
      <fill>
        <patternFill>
          <bgColor theme="5"/>
        </patternFill>
      </fill>
    </dxf>
    <dxf>
      <fill>
        <patternFill>
          <bgColor theme="3" tint="0.5999633777886288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3" tint="0.59996337778862885"/>
        </patternFill>
      </fill>
    </dxf>
    <dxf>
      <fill>
        <patternFill>
          <bgColor theme="5"/>
        </patternFill>
      </fill>
    </dxf>
    <dxf>
      <fill>
        <patternFill>
          <bgColor theme="3" tint="0.59996337778862885"/>
        </patternFill>
      </fill>
    </dxf>
    <dxf>
      <fill>
        <patternFill>
          <bgColor theme="5"/>
        </patternFill>
      </fill>
    </dxf>
    <dxf>
      <fill>
        <patternFill>
          <bgColor theme="3" tint="0.59996337778862885"/>
        </patternFill>
      </fill>
    </dxf>
    <dxf>
      <fill>
        <patternFill>
          <bgColor theme="3" tint="0.5999633777886288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9" tint="0.5999633777886288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5"/>
        </patternFill>
      </fill>
    </dxf>
    <dxf>
      <fill>
        <patternFill>
          <bgColor theme="5"/>
        </patternFill>
      </fill>
    </dxf>
    <dxf>
      <fill>
        <patternFill>
          <bgColor theme="9" tint="0.59996337778862885"/>
        </patternFill>
      </fill>
    </dxf>
    <dxf>
      <fill>
        <patternFill>
          <bgColor theme="5"/>
        </patternFill>
      </fill>
    </dxf>
  </dxfs>
  <tableStyles count="0" defaultTableStyle="TableStyleMedium9" defaultPivotStyle="PivotStyleLight16"/>
  <colors>
    <mruColors>
      <color rgb="FFFFFF66"/>
      <color rgb="FFFFCC99"/>
      <color rgb="FFCCFFFF"/>
      <color rgb="FFFFFF61"/>
      <color rgb="FFFFCCCC"/>
      <color rgb="FFFFFFCC"/>
      <color rgb="FF0000FF"/>
      <color rgb="FFCCFFCC"/>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220345</xdr:colOff>
      <xdr:row>17</xdr:row>
      <xdr:rowOff>132080</xdr:rowOff>
    </xdr:from>
    <xdr:to>
      <xdr:col>8</xdr:col>
      <xdr:colOff>599440</xdr:colOff>
      <xdr:row>23</xdr:row>
      <xdr:rowOff>0</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4761865" y="2514600"/>
          <a:ext cx="2827655" cy="711200"/>
        </a:xfrm>
        <a:prstGeom prst="rect">
          <a:avLst/>
        </a:prstGeom>
        <a:solidFill>
          <a:srgbClr val="FFCCCC"/>
        </a:solidFill>
        <a:ln w="28575">
          <a:solidFill>
            <a:srgbClr val="FF0000"/>
          </a:solidFill>
          <a:miter lim="800000"/>
          <a:headEnd/>
          <a:tailEnd/>
        </a:ln>
      </xdr:spPr>
      <xdr:txBody>
        <a:bodyPr vertOverflow="clip" wrap="square" lIns="36576" tIns="22860" rIns="0" bIns="0" anchor="t" upright="1"/>
        <a:lstStyle/>
        <a:p>
          <a:pPr algn="l" rtl="0">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このデータは、そのまま写真製版で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　 大会のプログラムに掲載されます。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　 誤字脱字にご注意ください。</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4</xdr:col>
      <xdr:colOff>539115</xdr:colOff>
      <xdr:row>7</xdr:row>
      <xdr:rowOff>160020</xdr:rowOff>
    </xdr:from>
    <xdr:to>
      <xdr:col>8</xdr:col>
      <xdr:colOff>523875</xdr:colOff>
      <xdr:row>9</xdr:row>
      <xdr:rowOff>179070</xdr:rowOff>
    </xdr:to>
    <xdr:sp macro="" textlink="">
      <xdr:nvSpPr>
        <xdr:cNvPr id="2" name="吹き出し: 角を丸めた四角形 1">
          <a:extLst>
            <a:ext uri="{FF2B5EF4-FFF2-40B4-BE49-F238E27FC236}">
              <a16:creationId xmlns:a16="http://schemas.microsoft.com/office/drawing/2014/main" id="{D4942DA1-3101-4722-B8F4-D1C44F67B458}"/>
            </a:ext>
          </a:extLst>
        </xdr:cNvPr>
        <xdr:cNvSpPr/>
      </xdr:nvSpPr>
      <xdr:spPr>
        <a:xfrm>
          <a:off x="5092065" y="1214120"/>
          <a:ext cx="2435860" cy="298450"/>
        </a:xfrm>
        <a:prstGeom prst="wedgeRoundRectCallout">
          <a:avLst>
            <a:gd name="adj1" fmla="val -94694"/>
            <a:gd name="adj2" fmla="val -152585"/>
            <a:gd name="adj3" fmla="val 16667"/>
          </a:avLst>
        </a:prstGeom>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100"/>
            <a:t>最初に大会名を選択してください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38</xdr:col>
      <xdr:colOff>285749</xdr:colOff>
      <xdr:row>5</xdr:row>
      <xdr:rowOff>123825</xdr:rowOff>
    </xdr:from>
    <xdr:to>
      <xdr:col>47</xdr:col>
      <xdr:colOff>312420</xdr:colOff>
      <xdr:row>14</xdr:row>
      <xdr:rowOff>114300</xdr:rowOff>
    </xdr:to>
    <xdr:sp macro="" textlink="">
      <xdr:nvSpPr>
        <xdr:cNvPr id="2" name="四角形吹き出し 1">
          <a:extLst>
            <a:ext uri="{FF2B5EF4-FFF2-40B4-BE49-F238E27FC236}">
              <a16:creationId xmlns:a16="http://schemas.microsoft.com/office/drawing/2014/main" id="{81CB2F79-6874-4F54-8F12-8B9EF959E34B}"/>
            </a:ext>
          </a:extLst>
        </xdr:cNvPr>
        <xdr:cNvSpPr/>
      </xdr:nvSpPr>
      <xdr:spPr>
        <a:xfrm>
          <a:off x="6656069" y="1480185"/>
          <a:ext cx="3729991" cy="2070735"/>
        </a:xfrm>
        <a:prstGeom prst="wedgeRectCallout">
          <a:avLst>
            <a:gd name="adj1" fmla="val -65210"/>
            <a:gd name="adj2" fmla="val 260702"/>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a:t>
          </a:r>
          <a:r>
            <a:rPr lang="ja-JP" altLang="en-US" sz="1400" b="1" i="0" baseline="0">
              <a:solidFill>
                <a:srgbClr val="FF0000"/>
              </a:solidFill>
              <a:effectLst/>
              <a:latin typeface="+mn-lt"/>
              <a:ea typeface="+mn-ea"/>
              <a:cs typeface="+mn-cs"/>
            </a:rPr>
            <a:t>④</a:t>
          </a:r>
          <a:r>
            <a:rPr lang="ja-JP" altLang="ja-JP" sz="1400" b="1" i="0" baseline="0">
              <a:solidFill>
                <a:srgbClr val="FF0000"/>
              </a:solidFill>
              <a:effectLst/>
              <a:latin typeface="+mn-lt"/>
              <a:ea typeface="+mn-ea"/>
              <a:cs typeface="+mn-cs"/>
            </a:rPr>
            <a:t>外字</a:t>
          </a:r>
          <a:r>
            <a:rPr lang="ja-JP" altLang="en-US"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a:t>
          </a:r>
          <a:r>
            <a:rPr lang="ja-JP" altLang="en-US" sz="1400" b="1" i="0" baseline="0">
              <a:solidFill>
                <a:srgbClr val="FF0000"/>
              </a:solidFill>
              <a:effectLst/>
              <a:latin typeface="+mn-lt"/>
              <a:ea typeface="+mn-ea"/>
              <a:cs typeface="+mn-cs"/>
            </a:rPr>
            <a:t>「③女入力」シートで、</a:t>
          </a:r>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外字あり</a:t>
          </a:r>
          <a:r>
            <a:rPr lang="en-US" altLang="ja-JP" sz="1400" b="1" i="0" baseline="0">
              <a:solidFill>
                <a:srgbClr val="FF0000"/>
              </a:solidFill>
              <a:effectLst/>
              <a:latin typeface="+mn-lt"/>
              <a:ea typeface="+mn-ea"/>
              <a:cs typeface="+mn-cs"/>
            </a:rPr>
            <a:t>】</a:t>
          </a:r>
        </a:p>
        <a:p>
          <a:pPr rtl="0"/>
          <a:r>
            <a:rPr lang="ja-JP" altLang="en-US" sz="1400" b="1" i="0" baseline="0">
              <a:solidFill>
                <a:srgbClr val="FF0000"/>
              </a:solidFill>
              <a:effectLst/>
              <a:latin typeface="+mn-lt"/>
              <a:ea typeface="+mn-ea"/>
              <a:cs typeface="+mn-cs"/>
            </a:rPr>
            <a:t>　 を選び、</a:t>
          </a:r>
          <a:r>
            <a:rPr lang="ja-JP" altLang="ja-JP" sz="1400" b="1" i="0" baseline="0">
              <a:solidFill>
                <a:srgbClr val="FF0000"/>
              </a:solidFill>
              <a:effectLst/>
              <a:latin typeface="+mn-lt"/>
              <a:ea typeface="+mn-ea"/>
              <a:cs typeface="+mn-cs"/>
            </a:rPr>
            <a:t>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24</xdr:col>
      <xdr:colOff>76200</xdr:colOff>
      <xdr:row>0</xdr:row>
      <xdr:rowOff>76200</xdr:rowOff>
    </xdr:from>
    <xdr:to>
      <xdr:col>37</xdr:col>
      <xdr:colOff>9525</xdr:colOff>
      <xdr:row>1</xdr:row>
      <xdr:rowOff>40239</xdr:rowOff>
    </xdr:to>
    <xdr:sp macro="" textlink="">
      <xdr:nvSpPr>
        <xdr:cNvPr id="3" name="テキスト ボックス 2">
          <a:extLst>
            <a:ext uri="{FF2B5EF4-FFF2-40B4-BE49-F238E27FC236}">
              <a16:creationId xmlns:a16="http://schemas.microsoft.com/office/drawing/2014/main" id="{D6A004D9-657C-4611-B3AD-1B2A4F9BD91E}"/>
            </a:ext>
          </a:extLst>
        </xdr:cNvPr>
        <xdr:cNvSpPr txBox="1"/>
      </xdr:nvSpPr>
      <xdr:spPr>
        <a:xfrm>
          <a:off x="4648200" y="76200"/>
          <a:ext cx="240982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twoCellAnchor>
    <xdr:from>
      <xdr:col>38</xdr:col>
      <xdr:colOff>76200</xdr:colOff>
      <xdr:row>2</xdr:row>
      <xdr:rowOff>142875</xdr:rowOff>
    </xdr:from>
    <xdr:to>
      <xdr:col>47</xdr:col>
      <xdr:colOff>240031</xdr:colOff>
      <xdr:row>4</xdr:row>
      <xdr:rowOff>66675</xdr:rowOff>
    </xdr:to>
    <xdr:sp macro="" textlink="">
      <xdr:nvSpPr>
        <xdr:cNvPr id="4" name="Text Box 3">
          <a:extLst>
            <a:ext uri="{FF2B5EF4-FFF2-40B4-BE49-F238E27FC236}">
              <a16:creationId xmlns:a16="http://schemas.microsoft.com/office/drawing/2014/main" id="{7074F178-481E-4AA1-8132-A10B574E1B76}"/>
            </a:ext>
          </a:extLst>
        </xdr:cNvPr>
        <xdr:cNvSpPr txBox="1">
          <a:spLocks noChangeArrowheads="1"/>
        </xdr:cNvSpPr>
      </xdr:nvSpPr>
      <xdr:spPr bwMode="auto">
        <a:xfrm>
          <a:off x="7315200" y="885825"/>
          <a:ext cx="4278631" cy="304800"/>
        </a:xfrm>
        <a:prstGeom prst="rect">
          <a:avLst/>
        </a:prstGeom>
        <a:solidFill>
          <a:srgbClr val="FFCCFF"/>
        </a:solidFill>
        <a:ln w="28575">
          <a:solidFill>
            <a:srgbClr val="FF0000"/>
          </a:solidFill>
          <a:miter lim="800000"/>
          <a:headEnd/>
          <a:tailEnd/>
        </a:ln>
      </xdr:spPr>
      <xdr:txBody>
        <a:bodyPr vertOverflow="clip" wrap="square" lIns="36576" tIns="22860" rIns="0" bIns="0" anchor="t" upright="1"/>
        <a:lstStyle/>
        <a:p>
          <a:pPr algn="l" rtl="0">
            <a:defRPr sz="1000"/>
          </a:pP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このシートは、印刷をするだけです。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194310</xdr:colOff>
      <xdr:row>13</xdr:row>
      <xdr:rowOff>100964</xdr:rowOff>
    </xdr:from>
    <xdr:to>
      <xdr:col>47</xdr:col>
      <xdr:colOff>381000</xdr:colOff>
      <xdr:row>20</xdr:row>
      <xdr:rowOff>121920</xdr:rowOff>
    </xdr:to>
    <xdr:sp macro="" textlink="">
      <xdr:nvSpPr>
        <xdr:cNvPr id="2" name="四角形吹き出し 1">
          <a:extLst>
            <a:ext uri="{FF2B5EF4-FFF2-40B4-BE49-F238E27FC236}">
              <a16:creationId xmlns:a16="http://schemas.microsoft.com/office/drawing/2014/main" id="{7CBCE128-AA77-45DB-B950-D4A262FD4A0F}"/>
            </a:ext>
          </a:extLst>
        </xdr:cNvPr>
        <xdr:cNvSpPr/>
      </xdr:nvSpPr>
      <xdr:spPr>
        <a:xfrm>
          <a:off x="6564630" y="3339464"/>
          <a:ext cx="3890010" cy="2002156"/>
        </a:xfrm>
        <a:prstGeom prst="wedgeRectCallout">
          <a:avLst>
            <a:gd name="adj1" fmla="val -62261"/>
            <a:gd name="adj2" fmla="val 230386"/>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a:t>
          </a:r>
          <a:r>
            <a:rPr lang="ja-JP" altLang="en-US" sz="1400" b="1" i="0" baseline="0">
              <a:solidFill>
                <a:srgbClr val="FF0000"/>
              </a:solidFill>
              <a:effectLst/>
              <a:latin typeface="+mn-lt"/>
              <a:ea typeface="+mn-ea"/>
              <a:cs typeface="+mn-cs"/>
            </a:rPr>
            <a:t>④</a:t>
          </a:r>
          <a:r>
            <a:rPr lang="ja-JP" altLang="ja-JP" sz="1400" b="1" i="0" baseline="0">
              <a:solidFill>
                <a:srgbClr val="FF0000"/>
              </a:solidFill>
              <a:effectLst/>
              <a:latin typeface="+mn-lt"/>
              <a:ea typeface="+mn-ea"/>
              <a:cs typeface="+mn-cs"/>
            </a:rPr>
            <a:t>外字</a:t>
          </a:r>
          <a:r>
            <a:rPr lang="ja-JP" altLang="en-US"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a:t>
          </a:r>
          <a:r>
            <a:rPr lang="ja-JP" altLang="en-US" sz="1400" b="1" i="0" baseline="0">
              <a:solidFill>
                <a:srgbClr val="FF0000"/>
              </a:solidFill>
              <a:effectLst/>
              <a:latin typeface="+mn-lt"/>
              <a:ea typeface="+mn-ea"/>
              <a:cs typeface="+mn-cs"/>
            </a:rPr>
            <a:t>「②男入力」シートで、</a:t>
          </a:r>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外字あり</a:t>
          </a:r>
          <a:r>
            <a:rPr lang="en-US" altLang="ja-JP" sz="1400" b="1" i="0" baseline="0">
              <a:solidFill>
                <a:srgbClr val="FF0000"/>
              </a:solidFill>
              <a:effectLst/>
              <a:latin typeface="+mn-lt"/>
              <a:ea typeface="+mn-ea"/>
              <a:cs typeface="+mn-cs"/>
            </a:rPr>
            <a:t>】</a:t>
          </a:r>
        </a:p>
        <a:p>
          <a:pPr rtl="0"/>
          <a:r>
            <a:rPr lang="ja-JP" altLang="en-US" sz="1400" b="1" i="0" baseline="0">
              <a:solidFill>
                <a:srgbClr val="FF0000"/>
              </a:solidFill>
              <a:effectLst/>
              <a:latin typeface="+mn-lt"/>
              <a:ea typeface="+mn-ea"/>
              <a:cs typeface="+mn-cs"/>
            </a:rPr>
            <a:t>　 を選び、</a:t>
          </a:r>
          <a:r>
            <a:rPr lang="ja-JP" altLang="ja-JP" sz="1400" b="1" i="0" baseline="0">
              <a:solidFill>
                <a:srgbClr val="FF0000"/>
              </a:solidFill>
              <a:effectLst/>
              <a:latin typeface="+mn-lt"/>
              <a:ea typeface="+mn-ea"/>
              <a:cs typeface="+mn-cs"/>
            </a:rPr>
            <a:t>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36</xdr:col>
      <xdr:colOff>123824</xdr:colOff>
      <xdr:row>4</xdr:row>
      <xdr:rowOff>123824</xdr:rowOff>
    </xdr:from>
    <xdr:to>
      <xdr:col>45</xdr:col>
      <xdr:colOff>251459</xdr:colOff>
      <xdr:row>12</xdr:row>
      <xdr:rowOff>228599</xdr:rowOff>
    </xdr:to>
    <xdr:sp macro="" textlink="">
      <xdr:nvSpPr>
        <xdr:cNvPr id="3" name="四角形吹き出し 7">
          <a:extLst>
            <a:ext uri="{FF2B5EF4-FFF2-40B4-BE49-F238E27FC236}">
              <a16:creationId xmlns:a16="http://schemas.microsoft.com/office/drawing/2014/main" id="{7A4E41C0-5458-49AD-8041-02AFD12B356C}"/>
            </a:ext>
          </a:extLst>
        </xdr:cNvPr>
        <xdr:cNvSpPr/>
      </xdr:nvSpPr>
      <xdr:spPr>
        <a:xfrm>
          <a:off x="6158864" y="1236344"/>
          <a:ext cx="2931795" cy="1994535"/>
        </a:xfrm>
        <a:prstGeom prst="wedgeRectCallout">
          <a:avLst>
            <a:gd name="adj1" fmla="val -35626"/>
            <a:gd name="adj2" fmla="val -48528"/>
          </a:avLst>
        </a:prstGeom>
        <a:solidFill>
          <a:srgbClr val="FFCC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個人戦の申込書には、</a:t>
          </a:r>
          <a:endParaRPr kumimoji="1" lang="en-US" altLang="ja-JP" sz="1400" b="1">
            <a:solidFill>
              <a:srgbClr val="FF0000"/>
            </a:solidFill>
          </a:endParaRPr>
        </a:p>
        <a:p>
          <a:pPr algn="l"/>
          <a:r>
            <a:rPr kumimoji="1" lang="ja-JP" altLang="en-US" sz="1400" b="1">
              <a:solidFill>
                <a:srgbClr val="FF0000"/>
              </a:solidFill>
            </a:rPr>
            <a:t>　１枚目　</a:t>
          </a:r>
          <a:r>
            <a:rPr kumimoji="1" lang="en-US" altLang="ja-JP" sz="1400" b="1">
              <a:solidFill>
                <a:srgbClr val="FF0000"/>
              </a:solidFill>
            </a:rPr>
            <a:t>No.</a:t>
          </a:r>
          <a:r>
            <a:rPr kumimoji="1" lang="ja-JP" altLang="en-US" sz="1400" b="1">
              <a:solidFill>
                <a:srgbClr val="FF0000"/>
              </a:solidFill>
            </a:rPr>
            <a:t>１～８　の選手</a:t>
          </a:r>
          <a:endParaRPr kumimoji="1" lang="en-US" altLang="ja-JP" sz="1400" b="1">
            <a:solidFill>
              <a:srgbClr val="FF0000"/>
            </a:solidFill>
          </a:endParaRPr>
        </a:p>
        <a:p>
          <a:pPr algn="l"/>
          <a:r>
            <a:rPr kumimoji="1" lang="ja-JP" altLang="en-US" sz="1400" b="1">
              <a:solidFill>
                <a:srgbClr val="FF0000"/>
              </a:solidFill>
            </a:rPr>
            <a:t>　２枚目　</a:t>
          </a:r>
          <a:r>
            <a:rPr kumimoji="1" lang="en-US" altLang="ja-JP" sz="1400" b="1">
              <a:solidFill>
                <a:srgbClr val="FF0000"/>
              </a:solidFill>
            </a:rPr>
            <a:t>No.</a:t>
          </a:r>
          <a:r>
            <a:rPr kumimoji="1" lang="ja-JP" altLang="en-US" sz="1400" b="1">
              <a:solidFill>
                <a:srgbClr val="FF0000"/>
              </a:solidFill>
            </a:rPr>
            <a:t>９～１６　の選手</a:t>
          </a:r>
          <a:endParaRPr kumimoji="1" lang="en-US" altLang="ja-JP" sz="1400" b="1">
            <a:solidFill>
              <a:srgbClr val="FF0000"/>
            </a:solidFill>
          </a:endParaRPr>
        </a:p>
        <a:p>
          <a:pPr algn="l"/>
          <a:r>
            <a:rPr kumimoji="1" lang="ja-JP" altLang="en-US" sz="1400" b="1">
              <a:solidFill>
                <a:srgbClr val="FF0000"/>
              </a:solidFill>
            </a:rPr>
            <a:t>　３枚目　</a:t>
          </a:r>
          <a:r>
            <a:rPr kumimoji="1" lang="en-US" altLang="ja-JP" sz="1400" b="1">
              <a:solidFill>
                <a:srgbClr val="FF0000"/>
              </a:solidFill>
            </a:rPr>
            <a:t>No.</a:t>
          </a:r>
          <a:r>
            <a:rPr kumimoji="1" lang="ja-JP" altLang="en-US" sz="1400" b="1">
              <a:solidFill>
                <a:srgbClr val="FF0000"/>
              </a:solidFill>
            </a:rPr>
            <a:t>１７～２４　の選手</a:t>
          </a:r>
          <a:endParaRPr kumimoji="1" lang="en-US" altLang="ja-JP" sz="1400" b="1">
            <a:solidFill>
              <a:srgbClr val="FF0000"/>
            </a:solidFill>
          </a:endParaRPr>
        </a:p>
        <a:p>
          <a:pPr algn="l"/>
          <a:r>
            <a:rPr kumimoji="1" lang="ja-JP" altLang="en-US" sz="1400" b="1">
              <a:solidFill>
                <a:srgbClr val="FF0000"/>
              </a:solidFill>
            </a:rPr>
            <a:t>が、印刷されます。</a:t>
          </a:r>
          <a:endParaRPr kumimoji="1" lang="en-US" altLang="ja-JP" sz="1400" b="1">
            <a:solidFill>
              <a:srgbClr val="FF0000"/>
            </a:solidFill>
          </a:endParaRPr>
        </a:p>
        <a:p>
          <a:pPr algn="l"/>
          <a:r>
            <a:rPr kumimoji="1" lang="ja-JP" altLang="en-US" sz="1400" b="1">
              <a:solidFill>
                <a:srgbClr val="FF0000"/>
              </a:solidFill>
            </a:rPr>
            <a:t>出場する人数に応じた申込書を</a:t>
          </a:r>
          <a:endParaRPr kumimoji="1" lang="en-US" altLang="ja-JP" sz="1400" b="1">
            <a:solidFill>
              <a:srgbClr val="FF0000"/>
            </a:solidFill>
          </a:endParaRPr>
        </a:p>
        <a:p>
          <a:pPr algn="l"/>
          <a:r>
            <a:rPr kumimoji="1" lang="ja-JP" altLang="en-US" sz="1400" b="1">
              <a:solidFill>
                <a:srgbClr val="FF0000"/>
              </a:solidFill>
            </a:rPr>
            <a:t>印刷してください。</a:t>
          </a:r>
          <a:endParaRPr kumimoji="1" lang="en-US" altLang="ja-JP" sz="1800" b="1">
            <a:solidFill>
              <a:srgbClr val="FF0000"/>
            </a:solidFill>
          </a:endParaRPr>
        </a:p>
      </xdr:txBody>
    </xdr:sp>
    <xdr:clientData/>
  </xdr:twoCellAnchor>
  <xdr:twoCellAnchor>
    <xdr:from>
      <xdr:col>24</xdr:col>
      <xdr:colOff>133350</xdr:colOff>
      <xdr:row>0</xdr:row>
      <xdr:rowOff>57150</xdr:rowOff>
    </xdr:from>
    <xdr:to>
      <xdr:col>37</xdr:col>
      <xdr:colOff>66675</xdr:colOff>
      <xdr:row>1</xdr:row>
      <xdr:rowOff>30714</xdr:rowOff>
    </xdr:to>
    <xdr:sp macro="" textlink="">
      <xdr:nvSpPr>
        <xdr:cNvPr id="4" name="テキスト ボックス 3">
          <a:extLst>
            <a:ext uri="{FF2B5EF4-FFF2-40B4-BE49-F238E27FC236}">
              <a16:creationId xmlns:a16="http://schemas.microsoft.com/office/drawing/2014/main" id="{3A763E50-B2CE-4049-8DC5-A6E629CE2A2A}"/>
            </a:ext>
          </a:extLst>
        </xdr:cNvPr>
        <xdr:cNvSpPr txBox="1"/>
      </xdr:nvSpPr>
      <xdr:spPr>
        <a:xfrm>
          <a:off x="4705350" y="57150"/>
          <a:ext cx="240982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twoCellAnchor>
    <xdr:from>
      <xdr:col>36</xdr:col>
      <xdr:colOff>123825</xdr:colOff>
      <xdr:row>2</xdr:row>
      <xdr:rowOff>95250</xdr:rowOff>
    </xdr:from>
    <xdr:to>
      <xdr:col>46</xdr:col>
      <xdr:colOff>592456</xdr:colOff>
      <xdr:row>4</xdr:row>
      <xdr:rowOff>19050</xdr:rowOff>
    </xdr:to>
    <xdr:sp macro="" textlink="">
      <xdr:nvSpPr>
        <xdr:cNvPr id="5" name="Text Box 3">
          <a:extLst>
            <a:ext uri="{FF2B5EF4-FFF2-40B4-BE49-F238E27FC236}">
              <a16:creationId xmlns:a16="http://schemas.microsoft.com/office/drawing/2014/main" id="{BAEE3C60-4A93-4DFB-91EF-A548ACA41181}"/>
            </a:ext>
          </a:extLst>
        </xdr:cNvPr>
        <xdr:cNvSpPr txBox="1">
          <a:spLocks noChangeArrowheads="1"/>
        </xdr:cNvSpPr>
      </xdr:nvSpPr>
      <xdr:spPr bwMode="auto">
        <a:xfrm>
          <a:off x="6981825" y="828675"/>
          <a:ext cx="4278631" cy="304800"/>
        </a:xfrm>
        <a:prstGeom prst="rect">
          <a:avLst/>
        </a:prstGeom>
        <a:solidFill>
          <a:srgbClr val="FFCCFF"/>
        </a:solidFill>
        <a:ln w="28575">
          <a:solidFill>
            <a:srgbClr val="FF0000"/>
          </a:solidFill>
          <a:miter lim="800000"/>
          <a:headEnd/>
          <a:tailEnd/>
        </a:ln>
      </xdr:spPr>
      <xdr:txBody>
        <a:bodyPr vertOverflow="clip" wrap="square" lIns="36576" tIns="22860" rIns="0" bIns="0" anchor="t" upright="1"/>
        <a:lstStyle/>
        <a:p>
          <a:pPr algn="l" rtl="0">
            <a:defRPr sz="1000"/>
          </a:pP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このシートは、印刷をするだけです。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38</xdr:col>
      <xdr:colOff>276224</xdr:colOff>
      <xdr:row>13</xdr:row>
      <xdr:rowOff>95250</xdr:rowOff>
    </xdr:from>
    <xdr:to>
      <xdr:col>47</xdr:col>
      <xdr:colOff>350520</xdr:colOff>
      <xdr:row>20</xdr:row>
      <xdr:rowOff>121920</xdr:rowOff>
    </xdr:to>
    <xdr:sp macro="" textlink="">
      <xdr:nvSpPr>
        <xdr:cNvPr id="2" name="四角形吹き出し 1">
          <a:extLst>
            <a:ext uri="{FF2B5EF4-FFF2-40B4-BE49-F238E27FC236}">
              <a16:creationId xmlns:a16="http://schemas.microsoft.com/office/drawing/2014/main" id="{A46FF1D6-A6F0-4C0A-B5C8-1DD790B839CC}"/>
            </a:ext>
          </a:extLst>
        </xdr:cNvPr>
        <xdr:cNvSpPr/>
      </xdr:nvSpPr>
      <xdr:spPr>
        <a:xfrm>
          <a:off x="6646544" y="3318510"/>
          <a:ext cx="3777616" cy="2030730"/>
        </a:xfrm>
        <a:prstGeom prst="wedgeRectCallout">
          <a:avLst>
            <a:gd name="adj1" fmla="val -65190"/>
            <a:gd name="adj2" fmla="val 227179"/>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a:t>
          </a:r>
          <a:r>
            <a:rPr lang="ja-JP" altLang="en-US" sz="1400" b="1" i="0" baseline="0">
              <a:solidFill>
                <a:srgbClr val="FF0000"/>
              </a:solidFill>
              <a:effectLst/>
              <a:latin typeface="+mn-lt"/>
              <a:ea typeface="+mn-ea"/>
              <a:cs typeface="+mn-cs"/>
            </a:rPr>
            <a:t>④</a:t>
          </a:r>
          <a:r>
            <a:rPr lang="ja-JP" altLang="ja-JP" sz="1400" b="1" i="0" baseline="0">
              <a:solidFill>
                <a:srgbClr val="FF0000"/>
              </a:solidFill>
              <a:effectLst/>
              <a:latin typeface="+mn-lt"/>
              <a:ea typeface="+mn-ea"/>
              <a:cs typeface="+mn-cs"/>
            </a:rPr>
            <a:t>外字</a:t>
          </a:r>
          <a:r>
            <a:rPr lang="ja-JP" altLang="en-US"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a:t>
          </a:r>
          <a:r>
            <a:rPr lang="ja-JP" altLang="en-US" sz="1400" b="1" i="0" baseline="0">
              <a:solidFill>
                <a:srgbClr val="FF0000"/>
              </a:solidFill>
              <a:effectLst/>
              <a:latin typeface="+mn-lt"/>
              <a:ea typeface="+mn-ea"/>
              <a:cs typeface="+mn-cs"/>
            </a:rPr>
            <a:t>「③女入力」シートで、</a:t>
          </a:r>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外字あり</a:t>
          </a:r>
          <a:r>
            <a:rPr lang="en-US" altLang="ja-JP" sz="1400" b="1" i="0" baseline="0">
              <a:solidFill>
                <a:srgbClr val="FF0000"/>
              </a:solidFill>
              <a:effectLst/>
              <a:latin typeface="+mn-lt"/>
              <a:ea typeface="+mn-ea"/>
              <a:cs typeface="+mn-cs"/>
            </a:rPr>
            <a:t>】</a:t>
          </a:r>
        </a:p>
        <a:p>
          <a:pPr rtl="0"/>
          <a:r>
            <a:rPr lang="ja-JP" altLang="en-US" sz="1400" b="1" i="0" baseline="0">
              <a:solidFill>
                <a:srgbClr val="FF0000"/>
              </a:solidFill>
              <a:effectLst/>
              <a:latin typeface="+mn-lt"/>
              <a:ea typeface="+mn-ea"/>
              <a:cs typeface="+mn-cs"/>
            </a:rPr>
            <a:t>　 を選び、</a:t>
          </a:r>
          <a:r>
            <a:rPr lang="ja-JP" altLang="ja-JP" sz="1400" b="1" i="0" baseline="0">
              <a:solidFill>
                <a:srgbClr val="FF0000"/>
              </a:solidFill>
              <a:effectLst/>
              <a:latin typeface="+mn-lt"/>
              <a:ea typeface="+mn-ea"/>
              <a:cs typeface="+mn-cs"/>
            </a:rPr>
            <a:t>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36</xdr:col>
      <xdr:colOff>133349</xdr:colOff>
      <xdr:row>4</xdr:row>
      <xdr:rowOff>161925</xdr:rowOff>
    </xdr:from>
    <xdr:to>
      <xdr:col>45</xdr:col>
      <xdr:colOff>312420</xdr:colOff>
      <xdr:row>12</xdr:row>
      <xdr:rowOff>123825</xdr:rowOff>
    </xdr:to>
    <xdr:sp macro="" textlink="">
      <xdr:nvSpPr>
        <xdr:cNvPr id="3" name="四角形吹き出し 4">
          <a:extLst>
            <a:ext uri="{FF2B5EF4-FFF2-40B4-BE49-F238E27FC236}">
              <a16:creationId xmlns:a16="http://schemas.microsoft.com/office/drawing/2014/main" id="{E17D6F37-08A4-420C-8ECE-F10BB465C31E}"/>
            </a:ext>
          </a:extLst>
        </xdr:cNvPr>
        <xdr:cNvSpPr/>
      </xdr:nvSpPr>
      <xdr:spPr>
        <a:xfrm>
          <a:off x="6168389" y="1259205"/>
          <a:ext cx="2983231" cy="1851660"/>
        </a:xfrm>
        <a:prstGeom prst="wedgeRectCallout">
          <a:avLst>
            <a:gd name="adj1" fmla="val 27921"/>
            <a:gd name="adj2" fmla="val -49030"/>
          </a:avLst>
        </a:prstGeom>
        <a:solidFill>
          <a:srgbClr val="FFCC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個人戦の申込書には、</a:t>
          </a:r>
          <a:endParaRPr kumimoji="1" lang="en-US" altLang="ja-JP" sz="1400" b="1">
            <a:solidFill>
              <a:srgbClr val="FF0000"/>
            </a:solidFill>
          </a:endParaRPr>
        </a:p>
        <a:p>
          <a:pPr algn="l"/>
          <a:r>
            <a:rPr kumimoji="1" lang="ja-JP" altLang="en-US" sz="1400" b="1">
              <a:solidFill>
                <a:srgbClr val="FF0000"/>
              </a:solidFill>
            </a:rPr>
            <a:t>　１枚目　</a:t>
          </a:r>
          <a:r>
            <a:rPr kumimoji="1" lang="en-US" altLang="ja-JP" sz="1400" b="1">
              <a:solidFill>
                <a:srgbClr val="FF0000"/>
              </a:solidFill>
            </a:rPr>
            <a:t>No.</a:t>
          </a:r>
          <a:r>
            <a:rPr kumimoji="1" lang="ja-JP" altLang="en-US" sz="1400" b="1">
              <a:solidFill>
                <a:srgbClr val="FF0000"/>
              </a:solidFill>
            </a:rPr>
            <a:t>１～８　の選手</a:t>
          </a:r>
          <a:endParaRPr kumimoji="1" lang="en-US" altLang="ja-JP" sz="1400" b="1">
            <a:solidFill>
              <a:srgbClr val="FF0000"/>
            </a:solidFill>
          </a:endParaRPr>
        </a:p>
        <a:p>
          <a:pPr algn="l"/>
          <a:r>
            <a:rPr kumimoji="1" lang="ja-JP" altLang="en-US" sz="1400" b="1">
              <a:solidFill>
                <a:srgbClr val="FF0000"/>
              </a:solidFill>
            </a:rPr>
            <a:t>　２枚目　</a:t>
          </a:r>
          <a:r>
            <a:rPr kumimoji="1" lang="en-US" altLang="ja-JP" sz="1400" b="1">
              <a:solidFill>
                <a:srgbClr val="FF0000"/>
              </a:solidFill>
            </a:rPr>
            <a:t>No.</a:t>
          </a:r>
          <a:r>
            <a:rPr kumimoji="1" lang="ja-JP" altLang="en-US" sz="1400" b="1">
              <a:solidFill>
                <a:srgbClr val="FF0000"/>
              </a:solidFill>
            </a:rPr>
            <a:t>９～１６　の選手</a:t>
          </a:r>
          <a:endParaRPr kumimoji="1" lang="en-US" altLang="ja-JP" sz="1400" b="1">
            <a:solidFill>
              <a:srgbClr val="FF0000"/>
            </a:solidFill>
          </a:endParaRPr>
        </a:p>
        <a:p>
          <a:pPr algn="l"/>
          <a:r>
            <a:rPr kumimoji="1" lang="ja-JP" altLang="en-US" sz="1400" b="1">
              <a:solidFill>
                <a:srgbClr val="FF0000"/>
              </a:solidFill>
            </a:rPr>
            <a:t>が、印刷されます。</a:t>
          </a:r>
          <a:endParaRPr kumimoji="1" lang="en-US" altLang="ja-JP" sz="1400" b="1">
            <a:solidFill>
              <a:srgbClr val="FF0000"/>
            </a:solidFill>
          </a:endParaRPr>
        </a:p>
        <a:p>
          <a:pPr algn="l"/>
          <a:r>
            <a:rPr kumimoji="1" lang="ja-JP" altLang="en-US" sz="1400" b="1">
              <a:solidFill>
                <a:srgbClr val="FF0000"/>
              </a:solidFill>
            </a:rPr>
            <a:t>出場する人数に応じた申込書を</a:t>
          </a:r>
          <a:endParaRPr kumimoji="1" lang="en-US" altLang="ja-JP" sz="1400" b="1">
            <a:solidFill>
              <a:srgbClr val="FF0000"/>
            </a:solidFill>
          </a:endParaRPr>
        </a:p>
        <a:p>
          <a:pPr algn="l"/>
          <a:r>
            <a:rPr kumimoji="1" lang="ja-JP" altLang="en-US" sz="1400" b="1">
              <a:solidFill>
                <a:srgbClr val="FF0000"/>
              </a:solidFill>
            </a:rPr>
            <a:t>印刷してください。</a:t>
          </a:r>
          <a:endParaRPr kumimoji="1" lang="en-US" altLang="ja-JP" sz="1800" b="1">
            <a:solidFill>
              <a:srgbClr val="FF0000"/>
            </a:solidFill>
          </a:endParaRPr>
        </a:p>
      </xdr:txBody>
    </xdr:sp>
    <xdr:clientData/>
  </xdr:twoCellAnchor>
  <xdr:twoCellAnchor>
    <xdr:from>
      <xdr:col>24</xdr:col>
      <xdr:colOff>133350</xdr:colOff>
      <xdr:row>0</xdr:row>
      <xdr:rowOff>66675</xdr:rowOff>
    </xdr:from>
    <xdr:to>
      <xdr:col>37</xdr:col>
      <xdr:colOff>66675</xdr:colOff>
      <xdr:row>1</xdr:row>
      <xdr:rowOff>49764</xdr:rowOff>
    </xdr:to>
    <xdr:sp macro="" textlink="">
      <xdr:nvSpPr>
        <xdr:cNvPr id="4" name="テキスト ボックス 3">
          <a:extLst>
            <a:ext uri="{FF2B5EF4-FFF2-40B4-BE49-F238E27FC236}">
              <a16:creationId xmlns:a16="http://schemas.microsoft.com/office/drawing/2014/main" id="{77FDCB37-484B-424E-ACB6-A2486CD66396}"/>
            </a:ext>
          </a:extLst>
        </xdr:cNvPr>
        <xdr:cNvSpPr txBox="1"/>
      </xdr:nvSpPr>
      <xdr:spPr>
        <a:xfrm>
          <a:off x="4705350" y="66675"/>
          <a:ext cx="240982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twoCellAnchor>
    <xdr:from>
      <xdr:col>36</xdr:col>
      <xdr:colOff>104775</xdr:colOff>
      <xdr:row>2</xdr:row>
      <xdr:rowOff>95250</xdr:rowOff>
    </xdr:from>
    <xdr:to>
      <xdr:col>46</xdr:col>
      <xdr:colOff>573406</xdr:colOff>
      <xdr:row>4</xdr:row>
      <xdr:rowOff>19050</xdr:rowOff>
    </xdr:to>
    <xdr:sp macro="" textlink="">
      <xdr:nvSpPr>
        <xdr:cNvPr id="5" name="Text Box 3">
          <a:extLst>
            <a:ext uri="{FF2B5EF4-FFF2-40B4-BE49-F238E27FC236}">
              <a16:creationId xmlns:a16="http://schemas.microsoft.com/office/drawing/2014/main" id="{00FF2333-6FFF-48B2-A7C1-B02EB3FE8BF5}"/>
            </a:ext>
          </a:extLst>
        </xdr:cNvPr>
        <xdr:cNvSpPr txBox="1">
          <a:spLocks noChangeArrowheads="1"/>
        </xdr:cNvSpPr>
      </xdr:nvSpPr>
      <xdr:spPr bwMode="auto">
        <a:xfrm>
          <a:off x="6962775" y="819150"/>
          <a:ext cx="4278631" cy="304800"/>
        </a:xfrm>
        <a:prstGeom prst="rect">
          <a:avLst/>
        </a:prstGeom>
        <a:solidFill>
          <a:srgbClr val="FFCCFF"/>
        </a:solidFill>
        <a:ln w="28575">
          <a:solidFill>
            <a:srgbClr val="FF0000"/>
          </a:solidFill>
          <a:miter lim="800000"/>
          <a:headEnd/>
          <a:tailEnd/>
        </a:ln>
      </xdr:spPr>
      <xdr:txBody>
        <a:bodyPr vertOverflow="clip" wrap="square" lIns="36576" tIns="22860" rIns="0" bIns="0" anchor="t" upright="1"/>
        <a:lstStyle/>
        <a:p>
          <a:pPr algn="l" rtl="0">
            <a:defRPr sz="1000"/>
          </a:pP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このシートは、印刷をするだけです。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39</xdr:col>
      <xdr:colOff>249555</xdr:colOff>
      <xdr:row>10</xdr:row>
      <xdr:rowOff>112395</xdr:rowOff>
    </xdr:from>
    <xdr:to>
      <xdr:col>44</xdr:col>
      <xdr:colOff>335280</xdr:colOff>
      <xdr:row>20</xdr:row>
      <xdr:rowOff>135255</xdr:rowOff>
    </xdr:to>
    <xdr:sp macro="" textlink="">
      <xdr:nvSpPr>
        <xdr:cNvPr id="2" name="四角形吹き出し 3">
          <a:extLst>
            <a:ext uri="{FF2B5EF4-FFF2-40B4-BE49-F238E27FC236}">
              <a16:creationId xmlns:a16="http://schemas.microsoft.com/office/drawing/2014/main" id="{352A8EC0-55DB-441C-B82D-4A9941FB0954}"/>
            </a:ext>
          </a:extLst>
        </xdr:cNvPr>
        <xdr:cNvSpPr/>
      </xdr:nvSpPr>
      <xdr:spPr>
        <a:xfrm>
          <a:off x="7633335" y="2322195"/>
          <a:ext cx="3171825" cy="1729740"/>
        </a:xfrm>
        <a:prstGeom prst="wedgeRectCallout">
          <a:avLst>
            <a:gd name="adj1" fmla="val -74367"/>
            <a:gd name="adj2" fmla="val 383468"/>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「外字確認シート」で確認をして、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24</xdr:col>
      <xdr:colOff>160020</xdr:colOff>
      <xdr:row>0</xdr:row>
      <xdr:rowOff>45721</xdr:rowOff>
    </xdr:from>
    <xdr:to>
      <xdr:col>37</xdr:col>
      <xdr:colOff>548640</xdr:colOff>
      <xdr:row>1</xdr:row>
      <xdr:rowOff>45721</xdr:rowOff>
    </xdr:to>
    <xdr:sp macro="" textlink="">
      <xdr:nvSpPr>
        <xdr:cNvPr id="3" name="テキスト ボックス 2">
          <a:extLst>
            <a:ext uri="{FF2B5EF4-FFF2-40B4-BE49-F238E27FC236}">
              <a16:creationId xmlns:a16="http://schemas.microsoft.com/office/drawing/2014/main" id="{C8B5C249-C204-4FF2-997E-69F86C63455D}"/>
            </a:ext>
          </a:extLst>
        </xdr:cNvPr>
        <xdr:cNvSpPr txBox="1"/>
      </xdr:nvSpPr>
      <xdr:spPr>
        <a:xfrm>
          <a:off x="4549140" y="45721"/>
          <a:ext cx="2766060" cy="327660"/>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000">
              <a:latin typeface="AR P丸ゴシック体E" panose="020F0900000000000000" pitchFamily="50" charset="-128"/>
              <a:ea typeface="AR P丸ゴシック体E" panose="020F0900000000000000" pitchFamily="50" charset="-128"/>
            </a:rPr>
            <a:t>群馬県内の大会用</a:t>
          </a:r>
          <a:endParaRPr kumimoji="1" lang="ja-JP" altLang="en-US" sz="9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39</xdr:col>
      <xdr:colOff>146685</xdr:colOff>
      <xdr:row>10</xdr:row>
      <xdr:rowOff>140970</xdr:rowOff>
    </xdr:from>
    <xdr:to>
      <xdr:col>44</xdr:col>
      <xdr:colOff>525780</xdr:colOff>
      <xdr:row>19</xdr:row>
      <xdr:rowOff>152400</xdr:rowOff>
    </xdr:to>
    <xdr:sp macro="" textlink="">
      <xdr:nvSpPr>
        <xdr:cNvPr id="2" name="四角形吹き出し 3">
          <a:extLst>
            <a:ext uri="{FF2B5EF4-FFF2-40B4-BE49-F238E27FC236}">
              <a16:creationId xmlns:a16="http://schemas.microsoft.com/office/drawing/2014/main" id="{A6ED890E-AF18-4F1C-A375-D284620C5DB3}"/>
            </a:ext>
          </a:extLst>
        </xdr:cNvPr>
        <xdr:cNvSpPr/>
      </xdr:nvSpPr>
      <xdr:spPr>
        <a:xfrm>
          <a:off x="7530465" y="2366010"/>
          <a:ext cx="3465195" cy="1543050"/>
        </a:xfrm>
        <a:prstGeom prst="wedgeRectCallout">
          <a:avLst>
            <a:gd name="adj1" fmla="val -72064"/>
            <a:gd name="adj2" fmla="val 388170"/>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「外字確認シート」で確認をして、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25</xdr:col>
      <xdr:colOff>0</xdr:colOff>
      <xdr:row>0</xdr:row>
      <xdr:rowOff>60960</xdr:rowOff>
    </xdr:from>
    <xdr:to>
      <xdr:col>37</xdr:col>
      <xdr:colOff>571500</xdr:colOff>
      <xdr:row>1</xdr:row>
      <xdr:rowOff>45720</xdr:rowOff>
    </xdr:to>
    <xdr:sp macro="" textlink="">
      <xdr:nvSpPr>
        <xdr:cNvPr id="3" name="テキスト ボックス 2">
          <a:extLst>
            <a:ext uri="{FF2B5EF4-FFF2-40B4-BE49-F238E27FC236}">
              <a16:creationId xmlns:a16="http://schemas.microsoft.com/office/drawing/2014/main" id="{EF8737A8-3221-47DE-9C95-3D0B694114D9}"/>
            </a:ext>
          </a:extLst>
        </xdr:cNvPr>
        <xdr:cNvSpPr txBox="1"/>
      </xdr:nvSpPr>
      <xdr:spPr>
        <a:xfrm>
          <a:off x="4572000" y="60960"/>
          <a:ext cx="2766060" cy="327660"/>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000">
              <a:latin typeface="AR P丸ゴシック体E" panose="020F0900000000000000" pitchFamily="50" charset="-128"/>
              <a:ea typeface="AR P丸ゴシック体E" panose="020F0900000000000000" pitchFamily="50" charset="-128"/>
            </a:rPr>
            <a:t>群馬県内の大会用</a:t>
          </a:r>
          <a:endParaRPr kumimoji="1" lang="ja-JP" altLang="en-US" sz="9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37</xdr:col>
      <xdr:colOff>219074</xdr:colOff>
      <xdr:row>13</xdr:row>
      <xdr:rowOff>9524</xdr:rowOff>
    </xdr:from>
    <xdr:to>
      <xdr:col>43</xdr:col>
      <xdr:colOff>289559</xdr:colOff>
      <xdr:row>26</xdr:row>
      <xdr:rowOff>15240</xdr:rowOff>
    </xdr:to>
    <xdr:sp macro="" textlink="">
      <xdr:nvSpPr>
        <xdr:cNvPr id="2" name="四角形吹き出し 7">
          <a:extLst>
            <a:ext uri="{FF2B5EF4-FFF2-40B4-BE49-F238E27FC236}">
              <a16:creationId xmlns:a16="http://schemas.microsoft.com/office/drawing/2014/main" id="{84D74551-4493-46A9-B457-76A636DCA4F9}"/>
            </a:ext>
          </a:extLst>
        </xdr:cNvPr>
        <xdr:cNvSpPr/>
      </xdr:nvSpPr>
      <xdr:spPr>
        <a:xfrm>
          <a:off x="6985634" y="2752724"/>
          <a:ext cx="3156585" cy="2223136"/>
        </a:xfrm>
        <a:prstGeom prst="wedgeRectCallout">
          <a:avLst>
            <a:gd name="adj1" fmla="val -35626"/>
            <a:gd name="adj2" fmla="val -48528"/>
          </a:avLst>
        </a:prstGeom>
        <a:solidFill>
          <a:srgbClr val="FFCC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個人戦の申込書には、</a:t>
          </a:r>
          <a:endParaRPr kumimoji="1" lang="en-US" altLang="ja-JP" sz="1400" b="1">
            <a:solidFill>
              <a:srgbClr val="FF0000"/>
            </a:solidFill>
          </a:endParaRPr>
        </a:p>
        <a:p>
          <a:pPr algn="l"/>
          <a:r>
            <a:rPr kumimoji="1" lang="ja-JP" altLang="en-US" sz="1400" b="1">
              <a:solidFill>
                <a:srgbClr val="FF0000"/>
              </a:solidFill>
            </a:rPr>
            <a:t>　１枚目　</a:t>
          </a:r>
          <a:r>
            <a:rPr kumimoji="1" lang="en-US" altLang="ja-JP" sz="1400" b="1">
              <a:solidFill>
                <a:srgbClr val="FF0000"/>
              </a:solidFill>
            </a:rPr>
            <a:t>No.</a:t>
          </a:r>
          <a:r>
            <a:rPr kumimoji="1" lang="ja-JP" altLang="en-US" sz="1400" b="1">
              <a:solidFill>
                <a:srgbClr val="FF0000"/>
              </a:solidFill>
            </a:rPr>
            <a:t>１～７　の選手</a:t>
          </a:r>
          <a:endParaRPr kumimoji="1" lang="en-US" altLang="ja-JP" sz="1400" b="1">
            <a:solidFill>
              <a:srgbClr val="FF0000"/>
            </a:solidFill>
          </a:endParaRPr>
        </a:p>
        <a:p>
          <a:pPr algn="l"/>
          <a:r>
            <a:rPr kumimoji="1" lang="ja-JP" altLang="en-US" sz="1400" b="1">
              <a:solidFill>
                <a:srgbClr val="FF0000"/>
              </a:solidFill>
            </a:rPr>
            <a:t>　２枚目　</a:t>
          </a:r>
          <a:r>
            <a:rPr kumimoji="1" lang="en-US" altLang="ja-JP" sz="1400" b="1">
              <a:solidFill>
                <a:srgbClr val="FF0000"/>
              </a:solidFill>
            </a:rPr>
            <a:t>No.</a:t>
          </a:r>
          <a:r>
            <a:rPr kumimoji="1" lang="ja-JP" altLang="en-US" sz="1400" b="1">
              <a:solidFill>
                <a:srgbClr val="FF0000"/>
              </a:solidFill>
            </a:rPr>
            <a:t>８～１４　の選手</a:t>
          </a:r>
          <a:endParaRPr kumimoji="1" lang="en-US" altLang="ja-JP" sz="1400" b="1">
            <a:solidFill>
              <a:srgbClr val="FF0000"/>
            </a:solidFill>
          </a:endParaRPr>
        </a:p>
        <a:p>
          <a:pPr algn="l"/>
          <a:r>
            <a:rPr kumimoji="1" lang="ja-JP" altLang="en-US" sz="1400" b="1">
              <a:solidFill>
                <a:srgbClr val="FF0000"/>
              </a:solidFill>
            </a:rPr>
            <a:t>　３枚目　</a:t>
          </a:r>
          <a:r>
            <a:rPr kumimoji="1" lang="en-US" altLang="ja-JP" sz="1400" b="1">
              <a:solidFill>
                <a:srgbClr val="FF0000"/>
              </a:solidFill>
            </a:rPr>
            <a:t>No.</a:t>
          </a:r>
          <a:r>
            <a:rPr kumimoji="1" lang="ja-JP" altLang="en-US" sz="1400" b="1">
              <a:solidFill>
                <a:srgbClr val="FF0000"/>
              </a:solidFill>
            </a:rPr>
            <a:t>１５～２１　の選手</a:t>
          </a:r>
          <a:endParaRPr kumimoji="1" lang="en-US" altLang="ja-JP" sz="14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lt1"/>
              </a:solidFill>
              <a:effectLst/>
              <a:latin typeface="+mn-lt"/>
              <a:ea typeface="+mn-ea"/>
              <a:cs typeface="+mn-cs"/>
            </a:rPr>
            <a:t>　</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枚目　</a:t>
          </a:r>
          <a:r>
            <a:rPr kumimoji="1" lang="en-US" altLang="ja-JP" sz="1400" b="1">
              <a:solidFill>
                <a:srgbClr val="FF0000"/>
              </a:solidFill>
              <a:effectLst/>
              <a:latin typeface="+mn-lt"/>
              <a:ea typeface="+mn-ea"/>
              <a:cs typeface="+mn-cs"/>
            </a:rPr>
            <a:t>No.</a:t>
          </a:r>
          <a:r>
            <a:rPr kumimoji="1" lang="ja-JP" altLang="en-US" sz="1400" b="1">
              <a:solidFill>
                <a:srgbClr val="FF0000"/>
              </a:solidFill>
              <a:effectLst/>
              <a:latin typeface="+mn-lt"/>
              <a:ea typeface="+mn-ea"/>
              <a:cs typeface="+mn-cs"/>
            </a:rPr>
            <a:t>２２</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　の選手</a:t>
          </a:r>
          <a:endParaRPr lang="ja-JP" altLang="ja-JP" sz="1400">
            <a:solidFill>
              <a:srgbClr val="FF0000"/>
            </a:solidFill>
            <a:effectLst/>
          </a:endParaRPr>
        </a:p>
        <a:p>
          <a:pPr algn="l"/>
          <a:r>
            <a:rPr kumimoji="1" lang="ja-JP" altLang="en-US" sz="1400" b="1">
              <a:solidFill>
                <a:srgbClr val="FF0000"/>
              </a:solidFill>
            </a:rPr>
            <a:t>が、印刷されます。</a:t>
          </a:r>
          <a:endParaRPr kumimoji="1" lang="en-US" altLang="ja-JP" sz="1400" b="1">
            <a:solidFill>
              <a:srgbClr val="FF0000"/>
            </a:solidFill>
          </a:endParaRPr>
        </a:p>
        <a:p>
          <a:pPr algn="l"/>
          <a:r>
            <a:rPr kumimoji="1" lang="ja-JP" altLang="en-US" sz="1400" b="1">
              <a:solidFill>
                <a:srgbClr val="FF0000"/>
              </a:solidFill>
            </a:rPr>
            <a:t>出場する人数に応じた申込書を</a:t>
          </a:r>
          <a:endParaRPr kumimoji="1" lang="en-US" altLang="ja-JP" sz="1400" b="1">
            <a:solidFill>
              <a:srgbClr val="FF0000"/>
            </a:solidFill>
          </a:endParaRPr>
        </a:p>
        <a:p>
          <a:pPr algn="l"/>
          <a:r>
            <a:rPr kumimoji="1" lang="ja-JP" altLang="en-US" sz="1400" b="1">
              <a:solidFill>
                <a:srgbClr val="FF0000"/>
              </a:solidFill>
            </a:rPr>
            <a:t>印刷してください。</a:t>
          </a:r>
          <a:endParaRPr kumimoji="1" lang="en-US" altLang="ja-JP" sz="1800" b="1">
            <a:solidFill>
              <a:srgbClr val="FF0000"/>
            </a:solidFill>
          </a:endParaRPr>
        </a:p>
      </xdr:txBody>
    </xdr:sp>
    <xdr:clientData/>
  </xdr:twoCellAnchor>
  <xdr:twoCellAnchor>
    <xdr:from>
      <xdr:col>39</xdr:col>
      <xdr:colOff>99060</xdr:colOff>
      <xdr:row>27</xdr:row>
      <xdr:rowOff>87629</xdr:rowOff>
    </xdr:from>
    <xdr:to>
      <xdr:col>44</xdr:col>
      <xdr:colOff>335280</xdr:colOff>
      <xdr:row>37</xdr:row>
      <xdr:rowOff>161924</xdr:rowOff>
    </xdr:to>
    <xdr:sp macro="" textlink="">
      <xdr:nvSpPr>
        <xdr:cNvPr id="3" name="四角形吹き出し 3">
          <a:extLst>
            <a:ext uri="{FF2B5EF4-FFF2-40B4-BE49-F238E27FC236}">
              <a16:creationId xmlns:a16="http://schemas.microsoft.com/office/drawing/2014/main" id="{8522600E-370D-4705-8ADD-4FA80E356492}"/>
            </a:ext>
          </a:extLst>
        </xdr:cNvPr>
        <xdr:cNvSpPr/>
      </xdr:nvSpPr>
      <xdr:spPr>
        <a:xfrm>
          <a:off x="7482840" y="5215889"/>
          <a:ext cx="3322320" cy="1773555"/>
        </a:xfrm>
        <a:prstGeom prst="wedgeRectCallout">
          <a:avLst>
            <a:gd name="adj1" fmla="val -69836"/>
            <a:gd name="adj2" fmla="val 210114"/>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「外字確認シート」で確認をして、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25</xdr:col>
      <xdr:colOff>0</xdr:colOff>
      <xdr:row>0</xdr:row>
      <xdr:rowOff>60960</xdr:rowOff>
    </xdr:from>
    <xdr:to>
      <xdr:col>37</xdr:col>
      <xdr:colOff>571500</xdr:colOff>
      <xdr:row>1</xdr:row>
      <xdr:rowOff>45720</xdr:rowOff>
    </xdr:to>
    <xdr:sp macro="" textlink="">
      <xdr:nvSpPr>
        <xdr:cNvPr id="4" name="テキスト ボックス 3">
          <a:extLst>
            <a:ext uri="{FF2B5EF4-FFF2-40B4-BE49-F238E27FC236}">
              <a16:creationId xmlns:a16="http://schemas.microsoft.com/office/drawing/2014/main" id="{277A35BF-3281-4999-858A-98A6AF087086}"/>
            </a:ext>
          </a:extLst>
        </xdr:cNvPr>
        <xdr:cNvSpPr txBox="1"/>
      </xdr:nvSpPr>
      <xdr:spPr>
        <a:xfrm>
          <a:off x="4572000" y="60960"/>
          <a:ext cx="2766060" cy="327660"/>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000">
              <a:latin typeface="AR P丸ゴシック体E" panose="020F0900000000000000" pitchFamily="50" charset="-128"/>
              <a:ea typeface="AR P丸ゴシック体E" panose="020F0900000000000000" pitchFamily="50" charset="-128"/>
            </a:rPr>
            <a:t>群馬県内の大会用</a:t>
          </a:r>
          <a:endParaRPr kumimoji="1" lang="ja-JP" altLang="en-US" sz="9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37</xdr:col>
      <xdr:colOff>180974</xdr:colOff>
      <xdr:row>9</xdr:row>
      <xdr:rowOff>161925</xdr:rowOff>
    </xdr:from>
    <xdr:to>
      <xdr:col>43</xdr:col>
      <xdr:colOff>190499</xdr:colOff>
      <xdr:row>22</xdr:row>
      <xdr:rowOff>22860</xdr:rowOff>
    </xdr:to>
    <xdr:sp macro="" textlink="">
      <xdr:nvSpPr>
        <xdr:cNvPr id="2" name="四角形吹き出し 7">
          <a:extLst>
            <a:ext uri="{FF2B5EF4-FFF2-40B4-BE49-F238E27FC236}">
              <a16:creationId xmlns:a16="http://schemas.microsoft.com/office/drawing/2014/main" id="{0E4AE1B3-D228-4591-8ADC-275E2AD44C57}"/>
            </a:ext>
          </a:extLst>
        </xdr:cNvPr>
        <xdr:cNvSpPr/>
      </xdr:nvSpPr>
      <xdr:spPr>
        <a:xfrm>
          <a:off x="6947534" y="2219325"/>
          <a:ext cx="3095625" cy="2078355"/>
        </a:xfrm>
        <a:prstGeom prst="wedgeRectCallout">
          <a:avLst>
            <a:gd name="adj1" fmla="val -35626"/>
            <a:gd name="adj2" fmla="val -48528"/>
          </a:avLst>
        </a:prstGeom>
        <a:solidFill>
          <a:srgbClr val="FFCC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個人戦の申込書には、</a:t>
          </a:r>
          <a:endParaRPr kumimoji="1" lang="en-US" altLang="ja-JP" sz="1400" b="1">
            <a:solidFill>
              <a:srgbClr val="FF0000"/>
            </a:solidFill>
          </a:endParaRPr>
        </a:p>
        <a:p>
          <a:pPr algn="l"/>
          <a:r>
            <a:rPr kumimoji="1" lang="ja-JP" altLang="en-US" sz="1400" b="1">
              <a:solidFill>
                <a:srgbClr val="FF0000"/>
              </a:solidFill>
            </a:rPr>
            <a:t>　１枚目　</a:t>
          </a:r>
          <a:r>
            <a:rPr kumimoji="1" lang="en-US" altLang="ja-JP" sz="1400" b="1">
              <a:solidFill>
                <a:srgbClr val="FF0000"/>
              </a:solidFill>
            </a:rPr>
            <a:t>No.</a:t>
          </a:r>
          <a:r>
            <a:rPr kumimoji="1" lang="ja-JP" altLang="en-US" sz="1400" b="1">
              <a:solidFill>
                <a:srgbClr val="FF0000"/>
              </a:solidFill>
            </a:rPr>
            <a:t>１～７　の選手</a:t>
          </a:r>
          <a:endParaRPr kumimoji="1" lang="en-US" altLang="ja-JP" sz="1400" b="1">
            <a:solidFill>
              <a:srgbClr val="FF0000"/>
            </a:solidFill>
          </a:endParaRPr>
        </a:p>
        <a:p>
          <a:pPr algn="l"/>
          <a:r>
            <a:rPr kumimoji="1" lang="ja-JP" altLang="en-US" sz="1400" b="1">
              <a:solidFill>
                <a:srgbClr val="FF0000"/>
              </a:solidFill>
            </a:rPr>
            <a:t>　２枚目　</a:t>
          </a:r>
          <a:r>
            <a:rPr kumimoji="1" lang="en-US" altLang="ja-JP" sz="1400" b="1">
              <a:solidFill>
                <a:srgbClr val="FF0000"/>
              </a:solidFill>
            </a:rPr>
            <a:t>No.</a:t>
          </a:r>
          <a:r>
            <a:rPr kumimoji="1" lang="ja-JP" altLang="en-US" sz="1400" b="1">
              <a:solidFill>
                <a:srgbClr val="FF0000"/>
              </a:solidFill>
            </a:rPr>
            <a:t>８～１４　の選手</a:t>
          </a:r>
          <a:endParaRPr kumimoji="1" lang="en-US" altLang="ja-JP" sz="1400" b="1">
            <a:solidFill>
              <a:srgbClr val="FF0000"/>
            </a:solidFill>
          </a:endParaRPr>
        </a:p>
        <a:p>
          <a:pPr algn="l"/>
          <a:r>
            <a:rPr kumimoji="1" lang="ja-JP" altLang="en-US" sz="1400" b="1">
              <a:solidFill>
                <a:srgbClr val="FF0000"/>
              </a:solidFill>
            </a:rPr>
            <a:t>　３枚目　</a:t>
          </a:r>
          <a:r>
            <a:rPr kumimoji="1" lang="en-US" altLang="ja-JP" sz="1400" b="1">
              <a:solidFill>
                <a:srgbClr val="FF0000"/>
              </a:solidFill>
            </a:rPr>
            <a:t>No.</a:t>
          </a:r>
          <a:r>
            <a:rPr kumimoji="1" lang="ja-JP" altLang="en-US" sz="1400" b="1">
              <a:solidFill>
                <a:srgbClr val="FF0000"/>
              </a:solidFill>
            </a:rPr>
            <a:t>１５～１６　の選手</a:t>
          </a:r>
          <a:endParaRPr kumimoji="1" lang="en-US" altLang="ja-JP" sz="1400" b="1">
            <a:solidFill>
              <a:srgbClr val="FF0000"/>
            </a:solidFill>
          </a:endParaRPr>
        </a:p>
        <a:p>
          <a:pPr algn="l"/>
          <a:r>
            <a:rPr kumimoji="1" lang="ja-JP" altLang="en-US" sz="1400" b="1">
              <a:solidFill>
                <a:srgbClr val="FF0000"/>
              </a:solidFill>
            </a:rPr>
            <a:t>が、印刷されます。</a:t>
          </a:r>
          <a:endParaRPr kumimoji="1" lang="en-US" altLang="ja-JP" sz="1400" b="1">
            <a:solidFill>
              <a:srgbClr val="FF0000"/>
            </a:solidFill>
          </a:endParaRPr>
        </a:p>
        <a:p>
          <a:pPr algn="l"/>
          <a:r>
            <a:rPr kumimoji="1" lang="ja-JP" altLang="en-US" sz="1400" b="1">
              <a:solidFill>
                <a:srgbClr val="FF0000"/>
              </a:solidFill>
            </a:rPr>
            <a:t>出場する人数に応じた申込書を</a:t>
          </a:r>
          <a:endParaRPr kumimoji="1" lang="en-US" altLang="ja-JP" sz="1400" b="1">
            <a:solidFill>
              <a:srgbClr val="FF0000"/>
            </a:solidFill>
          </a:endParaRPr>
        </a:p>
        <a:p>
          <a:pPr algn="l"/>
          <a:r>
            <a:rPr kumimoji="1" lang="ja-JP" altLang="en-US" sz="1400" b="1">
              <a:solidFill>
                <a:srgbClr val="FF0000"/>
              </a:solidFill>
            </a:rPr>
            <a:t>印刷してください。</a:t>
          </a:r>
          <a:endParaRPr kumimoji="1" lang="en-US" altLang="ja-JP" sz="1800" b="1">
            <a:solidFill>
              <a:srgbClr val="FF0000"/>
            </a:solidFill>
          </a:endParaRPr>
        </a:p>
      </xdr:txBody>
    </xdr:sp>
    <xdr:clientData/>
  </xdr:twoCellAnchor>
  <xdr:twoCellAnchor>
    <xdr:from>
      <xdr:col>39</xdr:col>
      <xdr:colOff>135254</xdr:colOff>
      <xdr:row>23</xdr:row>
      <xdr:rowOff>146685</xdr:rowOff>
    </xdr:from>
    <xdr:to>
      <xdr:col>44</xdr:col>
      <xdr:colOff>297179</xdr:colOff>
      <xdr:row>34</xdr:row>
      <xdr:rowOff>47625</xdr:rowOff>
    </xdr:to>
    <xdr:sp macro="" textlink="">
      <xdr:nvSpPr>
        <xdr:cNvPr id="3" name="四角形吹き出し 3">
          <a:extLst>
            <a:ext uri="{FF2B5EF4-FFF2-40B4-BE49-F238E27FC236}">
              <a16:creationId xmlns:a16="http://schemas.microsoft.com/office/drawing/2014/main" id="{96932048-C1AD-47C2-B2FC-990D1E85A5AF}"/>
            </a:ext>
          </a:extLst>
        </xdr:cNvPr>
        <xdr:cNvSpPr/>
      </xdr:nvSpPr>
      <xdr:spPr>
        <a:xfrm>
          <a:off x="7519034" y="4596765"/>
          <a:ext cx="3248025" cy="1767840"/>
        </a:xfrm>
        <a:prstGeom prst="wedgeRectCallout">
          <a:avLst>
            <a:gd name="adj1" fmla="val -71931"/>
            <a:gd name="adj2" fmla="val 249123"/>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「外字確認シート」で確認をして、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25</xdr:col>
      <xdr:colOff>7620</xdr:colOff>
      <xdr:row>0</xdr:row>
      <xdr:rowOff>76200</xdr:rowOff>
    </xdr:from>
    <xdr:to>
      <xdr:col>37</xdr:col>
      <xdr:colOff>579120</xdr:colOff>
      <xdr:row>1</xdr:row>
      <xdr:rowOff>60960</xdr:rowOff>
    </xdr:to>
    <xdr:sp macro="" textlink="">
      <xdr:nvSpPr>
        <xdr:cNvPr id="4" name="テキスト ボックス 3">
          <a:extLst>
            <a:ext uri="{FF2B5EF4-FFF2-40B4-BE49-F238E27FC236}">
              <a16:creationId xmlns:a16="http://schemas.microsoft.com/office/drawing/2014/main" id="{083D4F83-0F5D-4020-A298-5508DB65ED48}"/>
            </a:ext>
          </a:extLst>
        </xdr:cNvPr>
        <xdr:cNvSpPr txBox="1"/>
      </xdr:nvSpPr>
      <xdr:spPr>
        <a:xfrm>
          <a:off x="4579620" y="76200"/>
          <a:ext cx="2766060" cy="327660"/>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000">
              <a:latin typeface="AR P丸ゴシック体E" panose="020F0900000000000000" pitchFamily="50" charset="-128"/>
              <a:ea typeface="AR P丸ゴシック体E" panose="020F0900000000000000" pitchFamily="50" charset="-128"/>
            </a:rPr>
            <a:t>群馬県内の大会用</a:t>
          </a:r>
          <a:endParaRPr kumimoji="1" lang="ja-JP" altLang="en-US" sz="9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136923</xdr:colOff>
      <xdr:row>0</xdr:row>
      <xdr:rowOff>77390</xdr:rowOff>
    </xdr:from>
    <xdr:to>
      <xdr:col>6</xdr:col>
      <xdr:colOff>154781</xdr:colOff>
      <xdr:row>0</xdr:row>
      <xdr:rowOff>315515</xdr:rowOff>
    </xdr:to>
    <xdr:sp macro="" textlink="">
      <xdr:nvSpPr>
        <xdr:cNvPr id="2" name="Text Box 3">
          <a:extLst>
            <a:ext uri="{FF2B5EF4-FFF2-40B4-BE49-F238E27FC236}">
              <a16:creationId xmlns:a16="http://schemas.microsoft.com/office/drawing/2014/main" id="{2EDB29DA-D111-4814-A2BC-76C9A7526707}"/>
            </a:ext>
          </a:extLst>
        </xdr:cNvPr>
        <xdr:cNvSpPr txBox="1">
          <a:spLocks noChangeArrowheads="1"/>
        </xdr:cNvSpPr>
      </xdr:nvSpPr>
      <xdr:spPr bwMode="auto">
        <a:xfrm>
          <a:off x="1976439" y="77390"/>
          <a:ext cx="2768201" cy="238125"/>
        </a:xfrm>
        <a:prstGeom prst="rect">
          <a:avLst/>
        </a:prstGeom>
        <a:solidFill>
          <a:srgbClr val="FFCCFF"/>
        </a:solidFill>
        <a:ln w="31750">
          <a:solidFill>
            <a:srgbClr val="FF0000"/>
          </a:solidFill>
          <a:miter lim="800000"/>
          <a:headEnd/>
          <a:tailEnd/>
        </a:ln>
      </xdr:spPr>
      <xdr:txBody>
        <a:bodyPr vertOverflow="clip" wrap="square" lIns="36576" tIns="22860" rIns="0" bIns="0" anchor="t" upright="1"/>
        <a:lstStyle/>
        <a:p>
          <a:pPr algn="l" rtl="0">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監督は、このシートはいじらない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1766455</xdr:colOff>
      <xdr:row>0</xdr:row>
      <xdr:rowOff>138547</xdr:rowOff>
    </xdr:from>
    <xdr:to>
      <xdr:col>8</xdr:col>
      <xdr:colOff>761999</xdr:colOff>
      <xdr:row>0</xdr:row>
      <xdr:rowOff>727365</xdr:rowOff>
    </xdr:to>
    <xdr:sp macro="" textlink="">
      <xdr:nvSpPr>
        <xdr:cNvPr id="2" name="Text Box 3">
          <a:extLst>
            <a:ext uri="{FF2B5EF4-FFF2-40B4-BE49-F238E27FC236}">
              <a16:creationId xmlns:a16="http://schemas.microsoft.com/office/drawing/2014/main" id="{4C6D9ECB-8857-4450-92FA-0E94903D266E}"/>
            </a:ext>
          </a:extLst>
        </xdr:cNvPr>
        <xdr:cNvSpPr txBox="1">
          <a:spLocks noChangeArrowheads="1"/>
        </xdr:cNvSpPr>
      </xdr:nvSpPr>
      <xdr:spPr bwMode="auto">
        <a:xfrm>
          <a:off x="3115195" y="138547"/>
          <a:ext cx="6828904" cy="588818"/>
        </a:xfrm>
        <a:prstGeom prst="rect">
          <a:avLst/>
        </a:prstGeom>
        <a:solidFill>
          <a:srgbClr val="FFCCFF"/>
        </a:solidFill>
        <a:ln w="57150">
          <a:solidFill>
            <a:srgbClr val="FF0000"/>
          </a:solidFill>
          <a:miter lim="800000"/>
          <a:headEnd/>
          <a:tailEnd/>
        </a:ln>
      </xdr:spPr>
      <xdr:txBody>
        <a:bodyPr vertOverflow="clip" wrap="square" lIns="36576" tIns="22860" rIns="0" bIns="0" anchor="t" upright="1"/>
        <a:lstStyle/>
        <a:p>
          <a:pPr algn="l" rtl="0">
            <a:defRPr sz="1000"/>
          </a:pPr>
          <a:r>
            <a:rPr lang="en-US" altLang="ja-JP" sz="3200" b="1" i="0" u="none" strike="noStrike" baseline="0">
              <a:solidFill>
                <a:srgbClr val="FF0000"/>
              </a:solidFill>
              <a:latin typeface="ＭＳ Ｐゴシック"/>
              <a:ea typeface="ＭＳ Ｐゴシック"/>
            </a:rPr>
            <a:t>※</a:t>
          </a:r>
          <a:r>
            <a:rPr lang="ja-JP" altLang="en-US" sz="3200" b="1" i="0" u="none" strike="noStrike" baseline="0">
              <a:solidFill>
                <a:srgbClr val="FF0000"/>
              </a:solidFill>
              <a:latin typeface="ＭＳ Ｐゴシック"/>
              <a:ea typeface="ＭＳ Ｐゴシック"/>
            </a:rPr>
            <a:t>監督は、このシートはいじらない</a:t>
          </a:r>
        </a:p>
      </xdr:txBody>
    </xdr:sp>
    <xdr:clientData/>
  </xdr:twoCellAnchor>
  <xdr:twoCellAnchor>
    <xdr:from>
      <xdr:col>8</xdr:col>
      <xdr:colOff>1057275</xdr:colOff>
      <xdr:row>0</xdr:row>
      <xdr:rowOff>133350</xdr:rowOff>
    </xdr:from>
    <xdr:to>
      <xdr:col>11</xdr:col>
      <xdr:colOff>154305</xdr:colOff>
      <xdr:row>0</xdr:row>
      <xdr:rowOff>716514</xdr:rowOff>
    </xdr:to>
    <xdr:sp macro="" textlink="">
      <xdr:nvSpPr>
        <xdr:cNvPr id="4" name="テキスト ボックス 3">
          <a:extLst>
            <a:ext uri="{FF2B5EF4-FFF2-40B4-BE49-F238E27FC236}">
              <a16:creationId xmlns:a16="http://schemas.microsoft.com/office/drawing/2014/main" id="{F83799DF-1213-404E-BD02-00107904FC56}"/>
            </a:ext>
          </a:extLst>
        </xdr:cNvPr>
        <xdr:cNvSpPr txBox="1"/>
      </xdr:nvSpPr>
      <xdr:spPr>
        <a:xfrm>
          <a:off x="10248900" y="133350"/>
          <a:ext cx="202120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1766455</xdr:colOff>
      <xdr:row>0</xdr:row>
      <xdr:rowOff>138547</xdr:rowOff>
    </xdr:from>
    <xdr:to>
      <xdr:col>8</xdr:col>
      <xdr:colOff>761999</xdr:colOff>
      <xdr:row>0</xdr:row>
      <xdr:rowOff>727365</xdr:rowOff>
    </xdr:to>
    <xdr:sp macro="" textlink="">
      <xdr:nvSpPr>
        <xdr:cNvPr id="2" name="Text Box 3">
          <a:extLst>
            <a:ext uri="{FF2B5EF4-FFF2-40B4-BE49-F238E27FC236}">
              <a16:creationId xmlns:a16="http://schemas.microsoft.com/office/drawing/2014/main" id="{A8D9ED17-0CDB-4053-9F42-259B5C4CA43E}"/>
            </a:ext>
          </a:extLst>
        </xdr:cNvPr>
        <xdr:cNvSpPr txBox="1">
          <a:spLocks noChangeArrowheads="1"/>
        </xdr:cNvSpPr>
      </xdr:nvSpPr>
      <xdr:spPr bwMode="auto">
        <a:xfrm>
          <a:off x="3115195" y="138547"/>
          <a:ext cx="6828904" cy="588818"/>
        </a:xfrm>
        <a:prstGeom prst="rect">
          <a:avLst/>
        </a:prstGeom>
        <a:solidFill>
          <a:srgbClr val="FFCCFF"/>
        </a:solidFill>
        <a:ln w="57150">
          <a:solidFill>
            <a:srgbClr val="FF0000"/>
          </a:solidFill>
          <a:miter lim="800000"/>
          <a:headEnd/>
          <a:tailEnd/>
        </a:ln>
      </xdr:spPr>
      <xdr:txBody>
        <a:bodyPr vertOverflow="clip" wrap="square" lIns="36576" tIns="22860" rIns="0" bIns="0" anchor="t" upright="1"/>
        <a:lstStyle/>
        <a:p>
          <a:pPr algn="l" rtl="0">
            <a:defRPr sz="1000"/>
          </a:pPr>
          <a:r>
            <a:rPr lang="en-US" altLang="ja-JP" sz="3200" b="1" i="0" u="none" strike="noStrike" baseline="0">
              <a:solidFill>
                <a:srgbClr val="FF0000"/>
              </a:solidFill>
              <a:latin typeface="ＭＳ Ｐゴシック"/>
              <a:ea typeface="ＭＳ Ｐゴシック"/>
            </a:rPr>
            <a:t>※</a:t>
          </a:r>
          <a:r>
            <a:rPr lang="ja-JP" altLang="en-US" sz="3200" b="1" i="0" u="none" strike="noStrike" baseline="0">
              <a:solidFill>
                <a:srgbClr val="FF0000"/>
              </a:solidFill>
              <a:latin typeface="ＭＳ Ｐゴシック"/>
              <a:ea typeface="ＭＳ Ｐゴシック"/>
            </a:rPr>
            <a:t>監督は、このシートはいじらない</a:t>
          </a:r>
        </a:p>
      </xdr:txBody>
    </xdr:sp>
    <xdr:clientData/>
  </xdr:twoCellAnchor>
  <xdr:twoCellAnchor>
    <xdr:from>
      <xdr:col>8</xdr:col>
      <xdr:colOff>1114425</xdr:colOff>
      <xdr:row>0</xdr:row>
      <xdr:rowOff>133350</xdr:rowOff>
    </xdr:from>
    <xdr:to>
      <xdr:col>11</xdr:col>
      <xdr:colOff>561975</xdr:colOff>
      <xdr:row>0</xdr:row>
      <xdr:rowOff>716514</xdr:rowOff>
    </xdr:to>
    <xdr:sp macro="" textlink="">
      <xdr:nvSpPr>
        <xdr:cNvPr id="4" name="テキスト ボックス 3">
          <a:extLst>
            <a:ext uri="{FF2B5EF4-FFF2-40B4-BE49-F238E27FC236}">
              <a16:creationId xmlns:a16="http://schemas.microsoft.com/office/drawing/2014/main" id="{EBFB1752-E5B0-44B2-AD86-0247230B5641}"/>
            </a:ext>
          </a:extLst>
        </xdr:cNvPr>
        <xdr:cNvSpPr txBox="1"/>
      </xdr:nvSpPr>
      <xdr:spPr>
        <a:xfrm>
          <a:off x="10306050" y="133350"/>
          <a:ext cx="237172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県大会用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66</xdr:row>
      <xdr:rowOff>57150</xdr:rowOff>
    </xdr:from>
    <xdr:to>
      <xdr:col>9</xdr:col>
      <xdr:colOff>19051</xdr:colOff>
      <xdr:row>70</xdr:row>
      <xdr:rowOff>66675</xdr:rowOff>
    </xdr:to>
    <xdr:sp macro="" textlink="">
      <xdr:nvSpPr>
        <xdr:cNvPr id="3" name="角丸四角形吹き出し 1">
          <a:extLst>
            <a:ext uri="{FF2B5EF4-FFF2-40B4-BE49-F238E27FC236}">
              <a16:creationId xmlns:a16="http://schemas.microsoft.com/office/drawing/2014/main" id="{AE08E9F7-4112-41D7-843A-5CCA3A8CA323}"/>
            </a:ext>
          </a:extLst>
        </xdr:cNvPr>
        <xdr:cNvSpPr/>
      </xdr:nvSpPr>
      <xdr:spPr>
        <a:xfrm>
          <a:off x="628650" y="11439525"/>
          <a:ext cx="1276351" cy="619125"/>
        </a:xfrm>
        <a:prstGeom prst="wedgeRoundRectCallout">
          <a:avLst>
            <a:gd name="adj1" fmla="val 61175"/>
            <a:gd name="adj2" fmla="val -3948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リストから選択してください</a:t>
          </a:r>
        </a:p>
      </xdr:txBody>
    </xdr:sp>
    <xdr:clientData/>
  </xdr:twoCellAnchor>
  <xdr:twoCellAnchor>
    <xdr:from>
      <xdr:col>39</xdr:col>
      <xdr:colOff>0</xdr:colOff>
      <xdr:row>66</xdr:row>
      <xdr:rowOff>57150</xdr:rowOff>
    </xdr:from>
    <xdr:to>
      <xdr:col>45</xdr:col>
      <xdr:colOff>19051</xdr:colOff>
      <xdr:row>70</xdr:row>
      <xdr:rowOff>66675</xdr:rowOff>
    </xdr:to>
    <xdr:sp macro="" textlink="">
      <xdr:nvSpPr>
        <xdr:cNvPr id="4" name="角丸四角形吹き出し 1">
          <a:extLst>
            <a:ext uri="{FF2B5EF4-FFF2-40B4-BE49-F238E27FC236}">
              <a16:creationId xmlns:a16="http://schemas.microsoft.com/office/drawing/2014/main" id="{DDF96247-AAD6-4C24-969B-9F210572739E}"/>
            </a:ext>
          </a:extLst>
        </xdr:cNvPr>
        <xdr:cNvSpPr/>
      </xdr:nvSpPr>
      <xdr:spPr>
        <a:xfrm>
          <a:off x="628650" y="11439525"/>
          <a:ext cx="1276351" cy="619125"/>
        </a:xfrm>
        <a:prstGeom prst="wedgeRoundRectCallout">
          <a:avLst>
            <a:gd name="adj1" fmla="val 61175"/>
            <a:gd name="adj2" fmla="val -3948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リストから選択してください</a:t>
          </a:r>
        </a:p>
      </xdr:txBody>
    </xdr:sp>
    <xdr:clientData/>
  </xdr:twoCellAnchor>
  <xdr:twoCellAnchor>
    <xdr:from>
      <xdr:col>11</xdr:col>
      <xdr:colOff>76200</xdr:colOff>
      <xdr:row>0</xdr:row>
      <xdr:rowOff>45720</xdr:rowOff>
    </xdr:from>
    <xdr:to>
      <xdr:col>56</xdr:col>
      <xdr:colOff>171450</xdr:colOff>
      <xdr:row>0</xdr:row>
      <xdr:rowOff>411480</xdr:rowOff>
    </xdr:to>
    <xdr:sp macro="" textlink="">
      <xdr:nvSpPr>
        <xdr:cNvPr id="5" name="テキスト ボックス 4">
          <a:extLst>
            <a:ext uri="{FF2B5EF4-FFF2-40B4-BE49-F238E27FC236}">
              <a16:creationId xmlns:a16="http://schemas.microsoft.com/office/drawing/2014/main" id="{51DFF9B2-59FF-466F-884E-A2CADCEDFD17}"/>
            </a:ext>
          </a:extLst>
        </xdr:cNvPr>
        <xdr:cNvSpPr txBox="1"/>
      </xdr:nvSpPr>
      <xdr:spPr>
        <a:xfrm>
          <a:off x="2381250" y="45720"/>
          <a:ext cx="9315450" cy="365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0"/>
        <a:lstStyle/>
        <a:p>
          <a:r>
            <a:rPr kumimoji="1" lang="en-US" altLang="ja-JP" sz="1200" b="1">
              <a:solidFill>
                <a:srgbClr val="FF0000"/>
              </a:solidFill>
            </a:rPr>
            <a:t>※</a:t>
          </a:r>
          <a:r>
            <a:rPr kumimoji="1" lang="ja-JP" altLang="en-US" sz="1200" b="1">
              <a:solidFill>
                <a:srgbClr val="FF0000"/>
              </a:solidFill>
            </a:rPr>
            <a:t>文字や数字を入力後、そのセルを選んで</a:t>
          </a:r>
          <a:r>
            <a:rPr kumimoji="1" lang="en-US" altLang="ja-JP" sz="1200" b="1">
              <a:solidFill>
                <a:srgbClr val="FF0000"/>
              </a:solidFill>
            </a:rPr>
            <a:t>Delete</a:t>
          </a:r>
          <a:r>
            <a:rPr kumimoji="1" lang="ja-JP" altLang="en-US" sz="1200" b="1">
              <a:solidFill>
                <a:srgbClr val="FF0000"/>
              </a:solidFill>
            </a:rPr>
            <a:t>キーで消去しようとするとエラーが出ます。</a:t>
          </a:r>
          <a:r>
            <a:rPr kumimoji="1" lang="en-US" altLang="ja-JP" sz="1200" b="1">
              <a:solidFill>
                <a:srgbClr val="FF0000"/>
              </a:solidFill>
            </a:rPr>
            <a:t>Back space</a:t>
          </a:r>
          <a:r>
            <a:rPr kumimoji="1" lang="ja-JP" altLang="en-US" sz="1200" b="1">
              <a:solidFill>
                <a:srgbClr val="FF0000"/>
              </a:solidFill>
            </a:rPr>
            <a:t>をご活用ください。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351559</xdr:colOff>
      <xdr:row>0</xdr:row>
      <xdr:rowOff>168852</xdr:rowOff>
    </xdr:from>
    <xdr:to>
      <xdr:col>9</xdr:col>
      <xdr:colOff>1995055</xdr:colOff>
      <xdr:row>0</xdr:row>
      <xdr:rowOff>757670</xdr:rowOff>
    </xdr:to>
    <xdr:sp macro="" textlink="">
      <xdr:nvSpPr>
        <xdr:cNvPr id="2" name="Text Box 3">
          <a:extLst>
            <a:ext uri="{FF2B5EF4-FFF2-40B4-BE49-F238E27FC236}">
              <a16:creationId xmlns:a16="http://schemas.microsoft.com/office/drawing/2014/main" id="{1F7CE809-03C2-456C-A2B8-9838F180D75D}"/>
            </a:ext>
          </a:extLst>
        </xdr:cNvPr>
        <xdr:cNvSpPr txBox="1">
          <a:spLocks noChangeArrowheads="1"/>
        </xdr:cNvSpPr>
      </xdr:nvSpPr>
      <xdr:spPr bwMode="auto">
        <a:xfrm>
          <a:off x="4733059" y="168852"/>
          <a:ext cx="6729846" cy="588818"/>
        </a:xfrm>
        <a:prstGeom prst="rect">
          <a:avLst/>
        </a:prstGeom>
        <a:solidFill>
          <a:srgbClr val="FFCCFF"/>
        </a:solidFill>
        <a:ln w="57150">
          <a:solidFill>
            <a:srgbClr val="FF0000"/>
          </a:solidFill>
          <a:miter lim="800000"/>
          <a:headEnd/>
          <a:tailEnd/>
        </a:ln>
      </xdr:spPr>
      <xdr:txBody>
        <a:bodyPr vertOverflow="clip" wrap="square" lIns="36576" tIns="22860" rIns="0" bIns="0" anchor="t" upright="1"/>
        <a:lstStyle/>
        <a:p>
          <a:pPr algn="l" rtl="0">
            <a:defRPr sz="1000"/>
          </a:pPr>
          <a:r>
            <a:rPr lang="en-US" altLang="ja-JP" sz="3200" b="1" i="0" u="none" strike="noStrike" baseline="0">
              <a:solidFill>
                <a:srgbClr val="FF0000"/>
              </a:solidFill>
              <a:latin typeface="ＭＳ Ｐゴシック"/>
              <a:ea typeface="ＭＳ Ｐゴシック"/>
            </a:rPr>
            <a:t>※</a:t>
          </a:r>
          <a:r>
            <a:rPr lang="ja-JP" altLang="en-US" sz="3200" b="1" i="0" u="none" strike="noStrike" baseline="0">
              <a:solidFill>
                <a:srgbClr val="FF0000"/>
              </a:solidFill>
              <a:latin typeface="ＭＳ Ｐゴシック"/>
              <a:ea typeface="ＭＳ Ｐゴシック"/>
            </a:rPr>
            <a:t>監督は、このシートはいじらない</a:t>
          </a:r>
        </a:p>
      </xdr:txBody>
    </xdr:sp>
    <xdr:clientData/>
  </xdr:twoCellAnchor>
  <xdr:twoCellAnchor>
    <xdr:from>
      <xdr:col>9</xdr:col>
      <xdr:colOff>2495550</xdr:colOff>
      <xdr:row>0</xdr:row>
      <xdr:rowOff>152400</xdr:rowOff>
    </xdr:from>
    <xdr:to>
      <xdr:col>10</xdr:col>
      <xdr:colOff>1476375</xdr:colOff>
      <xdr:row>0</xdr:row>
      <xdr:rowOff>735564</xdr:rowOff>
    </xdr:to>
    <xdr:sp macro="" textlink="">
      <xdr:nvSpPr>
        <xdr:cNvPr id="3" name="テキスト ボックス 2">
          <a:extLst>
            <a:ext uri="{FF2B5EF4-FFF2-40B4-BE49-F238E27FC236}">
              <a16:creationId xmlns:a16="http://schemas.microsoft.com/office/drawing/2014/main" id="{2EA46A07-BD2D-4D6A-8442-DDCFFA7BF974}"/>
            </a:ext>
          </a:extLst>
        </xdr:cNvPr>
        <xdr:cNvSpPr txBox="1"/>
      </xdr:nvSpPr>
      <xdr:spPr>
        <a:xfrm>
          <a:off x="11963400" y="152400"/>
          <a:ext cx="240982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351559</xdr:colOff>
      <xdr:row>0</xdr:row>
      <xdr:rowOff>168852</xdr:rowOff>
    </xdr:from>
    <xdr:to>
      <xdr:col>9</xdr:col>
      <xdr:colOff>1995055</xdr:colOff>
      <xdr:row>0</xdr:row>
      <xdr:rowOff>757670</xdr:rowOff>
    </xdr:to>
    <xdr:sp macro="" textlink="">
      <xdr:nvSpPr>
        <xdr:cNvPr id="2" name="Text Box 3">
          <a:extLst>
            <a:ext uri="{FF2B5EF4-FFF2-40B4-BE49-F238E27FC236}">
              <a16:creationId xmlns:a16="http://schemas.microsoft.com/office/drawing/2014/main" id="{2D70D8BB-7F0E-4CD0-9D83-DF9E5A59D03B}"/>
            </a:ext>
          </a:extLst>
        </xdr:cNvPr>
        <xdr:cNvSpPr txBox="1">
          <a:spLocks noChangeArrowheads="1"/>
        </xdr:cNvSpPr>
      </xdr:nvSpPr>
      <xdr:spPr bwMode="auto">
        <a:xfrm>
          <a:off x="4908319" y="168852"/>
          <a:ext cx="6215496" cy="588818"/>
        </a:xfrm>
        <a:prstGeom prst="rect">
          <a:avLst/>
        </a:prstGeom>
        <a:solidFill>
          <a:srgbClr val="FFCCFF"/>
        </a:solidFill>
        <a:ln w="57150">
          <a:solidFill>
            <a:srgbClr val="FF0000"/>
          </a:solidFill>
          <a:miter lim="800000"/>
          <a:headEnd/>
          <a:tailEnd/>
        </a:ln>
      </xdr:spPr>
      <xdr:txBody>
        <a:bodyPr vertOverflow="clip" wrap="square" lIns="36576" tIns="22860" rIns="0" bIns="0" anchor="t" upright="1"/>
        <a:lstStyle/>
        <a:p>
          <a:pPr algn="l" rtl="0">
            <a:defRPr sz="1000"/>
          </a:pPr>
          <a:r>
            <a:rPr lang="en-US" altLang="ja-JP" sz="3200" b="1" i="0" u="none" strike="noStrike" baseline="0">
              <a:solidFill>
                <a:srgbClr val="FF0000"/>
              </a:solidFill>
              <a:latin typeface="ＭＳ Ｐゴシック"/>
              <a:ea typeface="ＭＳ Ｐゴシック"/>
            </a:rPr>
            <a:t>※</a:t>
          </a:r>
          <a:r>
            <a:rPr lang="ja-JP" altLang="en-US" sz="3200" b="1" i="0" u="none" strike="noStrike" baseline="0">
              <a:solidFill>
                <a:srgbClr val="FF0000"/>
              </a:solidFill>
              <a:latin typeface="ＭＳ Ｐゴシック"/>
              <a:ea typeface="ＭＳ Ｐゴシック"/>
            </a:rPr>
            <a:t>監督は、このシートはいじらない</a:t>
          </a:r>
        </a:p>
      </xdr:txBody>
    </xdr:sp>
    <xdr:clientData/>
  </xdr:twoCellAnchor>
  <xdr:twoCellAnchor>
    <xdr:from>
      <xdr:col>9</xdr:col>
      <xdr:colOff>2495550</xdr:colOff>
      <xdr:row>0</xdr:row>
      <xdr:rowOff>152400</xdr:rowOff>
    </xdr:from>
    <xdr:to>
      <xdr:col>11</xdr:col>
      <xdr:colOff>426720</xdr:colOff>
      <xdr:row>0</xdr:row>
      <xdr:rowOff>735564</xdr:rowOff>
    </xdr:to>
    <xdr:sp macro="" textlink="">
      <xdr:nvSpPr>
        <xdr:cNvPr id="3" name="テキスト ボックス 2">
          <a:extLst>
            <a:ext uri="{FF2B5EF4-FFF2-40B4-BE49-F238E27FC236}">
              <a16:creationId xmlns:a16="http://schemas.microsoft.com/office/drawing/2014/main" id="{54658CA1-045B-43F3-BD9E-041210EA5B26}"/>
            </a:ext>
          </a:extLst>
        </xdr:cNvPr>
        <xdr:cNvSpPr txBox="1"/>
      </xdr:nvSpPr>
      <xdr:spPr>
        <a:xfrm>
          <a:off x="11060430" y="152400"/>
          <a:ext cx="2457450"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県大会用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133350</xdr:colOff>
      <xdr:row>2</xdr:row>
      <xdr:rowOff>85725</xdr:rowOff>
    </xdr:from>
    <xdr:to>
      <xdr:col>6</xdr:col>
      <xdr:colOff>342900</xdr:colOff>
      <xdr:row>2</xdr:row>
      <xdr:rowOff>674543</xdr:rowOff>
    </xdr:to>
    <xdr:sp macro="" textlink="">
      <xdr:nvSpPr>
        <xdr:cNvPr id="2" name="Text Box 3">
          <a:extLst>
            <a:ext uri="{FF2B5EF4-FFF2-40B4-BE49-F238E27FC236}">
              <a16:creationId xmlns:a16="http://schemas.microsoft.com/office/drawing/2014/main" id="{30543946-B43B-4460-8FA0-98A332177744}"/>
            </a:ext>
          </a:extLst>
        </xdr:cNvPr>
        <xdr:cNvSpPr txBox="1">
          <a:spLocks noChangeArrowheads="1"/>
        </xdr:cNvSpPr>
      </xdr:nvSpPr>
      <xdr:spPr bwMode="auto">
        <a:xfrm>
          <a:off x="133350" y="756285"/>
          <a:ext cx="6938010" cy="588818"/>
        </a:xfrm>
        <a:prstGeom prst="rect">
          <a:avLst/>
        </a:prstGeom>
        <a:solidFill>
          <a:srgbClr val="FFCCCC"/>
        </a:solidFill>
        <a:ln w="57150">
          <a:solidFill>
            <a:srgbClr val="FF0000"/>
          </a:solidFill>
          <a:miter lim="800000"/>
          <a:headEnd/>
          <a:tailEnd/>
        </a:ln>
      </xdr:spPr>
      <xdr:txBody>
        <a:bodyPr vertOverflow="clip" wrap="square" lIns="36576" tIns="22860" rIns="0" bIns="0" anchor="t" upright="1"/>
        <a:lstStyle/>
        <a:p>
          <a:pPr algn="l" rtl="0">
            <a:defRPr sz="1000"/>
          </a:pPr>
          <a:r>
            <a:rPr lang="en-US" altLang="ja-JP" sz="3200" b="1" i="0" u="none" strike="noStrike" baseline="0">
              <a:solidFill>
                <a:srgbClr val="FF0000"/>
              </a:solidFill>
              <a:latin typeface="ＭＳ Ｐゴシック"/>
              <a:ea typeface="ＭＳ Ｐゴシック"/>
            </a:rPr>
            <a:t>※</a:t>
          </a:r>
          <a:r>
            <a:rPr lang="ja-JP" altLang="en-US" sz="3200" b="1" i="0" u="none" strike="noStrike" baseline="0">
              <a:solidFill>
                <a:srgbClr val="FF0000"/>
              </a:solidFill>
              <a:latin typeface="ＭＳ Ｐゴシック"/>
              <a:ea typeface="ＭＳ Ｐゴシック"/>
            </a:rPr>
            <a:t>監督は、このシートはいじらない</a:t>
          </a:r>
        </a:p>
      </xdr:txBody>
    </xdr:sp>
    <xdr:clientData/>
  </xdr:twoCellAnchor>
  <xdr:twoCellAnchor>
    <xdr:from>
      <xdr:col>1</xdr:col>
      <xdr:colOff>457200</xdr:colOff>
      <xdr:row>0</xdr:row>
      <xdr:rowOff>76200</xdr:rowOff>
    </xdr:from>
    <xdr:to>
      <xdr:col>4</xdr:col>
      <xdr:colOff>916305</xdr:colOff>
      <xdr:row>1</xdr:row>
      <xdr:rowOff>202164</xdr:rowOff>
    </xdr:to>
    <xdr:sp macro="" textlink="">
      <xdr:nvSpPr>
        <xdr:cNvPr id="3" name="テキスト ボックス 2">
          <a:extLst>
            <a:ext uri="{FF2B5EF4-FFF2-40B4-BE49-F238E27FC236}">
              <a16:creationId xmlns:a16="http://schemas.microsoft.com/office/drawing/2014/main" id="{DEF69014-C5AD-446B-B31D-B63512F9BFDF}"/>
            </a:ext>
          </a:extLst>
        </xdr:cNvPr>
        <xdr:cNvSpPr txBox="1"/>
      </xdr:nvSpPr>
      <xdr:spPr>
        <a:xfrm>
          <a:off x="2638425" y="76200"/>
          <a:ext cx="3916680"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県大会用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209550</xdr:colOff>
      <xdr:row>7</xdr:row>
      <xdr:rowOff>228601</xdr:rowOff>
    </xdr:from>
    <xdr:to>
      <xdr:col>8</xdr:col>
      <xdr:colOff>828675</xdr:colOff>
      <xdr:row>12</xdr:row>
      <xdr:rowOff>76200</xdr:rowOff>
    </xdr:to>
    <xdr:sp macro="" textlink="">
      <xdr:nvSpPr>
        <xdr:cNvPr id="2" name="Text Box 2">
          <a:extLst>
            <a:ext uri="{FF2B5EF4-FFF2-40B4-BE49-F238E27FC236}">
              <a16:creationId xmlns:a16="http://schemas.microsoft.com/office/drawing/2014/main" id="{F52593FF-50CC-42F4-AA10-B50A04BA97C9}"/>
            </a:ext>
          </a:extLst>
        </xdr:cNvPr>
        <xdr:cNvSpPr txBox="1">
          <a:spLocks noChangeArrowheads="1"/>
        </xdr:cNvSpPr>
      </xdr:nvSpPr>
      <xdr:spPr bwMode="auto">
        <a:xfrm>
          <a:off x="6334125" y="2714626"/>
          <a:ext cx="2733675" cy="1038224"/>
        </a:xfrm>
        <a:prstGeom prst="rect">
          <a:avLst/>
        </a:prstGeom>
        <a:solidFill>
          <a:srgbClr val="FFCCCC"/>
        </a:solidFill>
        <a:ln w="28575">
          <a:solidFill>
            <a:srgbClr val="FF0000"/>
          </a:solidFill>
          <a:miter lim="800000"/>
          <a:headEnd/>
          <a:tailEnd/>
        </a:ln>
      </xdr:spPr>
      <xdr:txBody>
        <a:bodyPr vertOverflow="clip" wrap="square" lIns="36576" tIns="22860" rIns="0" bIns="0" anchor="t" upright="1"/>
        <a:lstStyle/>
        <a:p>
          <a:pPr algn="l" rtl="0">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合計金額が、「⑨</a:t>
          </a:r>
          <a:r>
            <a:rPr lang="en-US" altLang="ja-JP" sz="1200" b="1" i="0" u="none" strike="noStrike" baseline="0">
              <a:solidFill>
                <a:srgbClr val="FF0000"/>
              </a:solidFill>
              <a:latin typeface="ＭＳ Ｐゴシック"/>
              <a:ea typeface="ＭＳ Ｐゴシック"/>
            </a:rPr>
            <a:t>-1</a:t>
          </a:r>
          <a:r>
            <a:rPr lang="ja-JP" altLang="en-US" sz="1200" b="1" i="0" u="none" strike="noStrike" baseline="0">
              <a:solidFill>
                <a:srgbClr val="FF0000"/>
              </a:solidFill>
              <a:latin typeface="ＭＳ Ｐゴシック"/>
              <a:ea typeface="ＭＳ Ｐゴシック"/>
            </a:rPr>
            <a:t>委員長（参加費）」シートの合計と一致していない場合は、セルが赤く表示されています。</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5</xdr:col>
      <xdr:colOff>323850</xdr:colOff>
      <xdr:row>0</xdr:row>
      <xdr:rowOff>123825</xdr:rowOff>
    </xdr:from>
    <xdr:to>
      <xdr:col>8</xdr:col>
      <xdr:colOff>390525</xdr:colOff>
      <xdr:row>1</xdr:row>
      <xdr:rowOff>352425</xdr:rowOff>
    </xdr:to>
    <xdr:sp macro="" textlink="">
      <xdr:nvSpPr>
        <xdr:cNvPr id="3" name="テキスト ボックス 2">
          <a:extLst>
            <a:ext uri="{FF2B5EF4-FFF2-40B4-BE49-F238E27FC236}">
              <a16:creationId xmlns:a16="http://schemas.microsoft.com/office/drawing/2014/main" id="{2EDD5E8C-1D8D-4F20-9989-AAA64CA64B61}"/>
            </a:ext>
          </a:extLst>
        </xdr:cNvPr>
        <xdr:cNvSpPr txBox="1"/>
      </xdr:nvSpPr>
      <xdr:spPr>
        <a:xfrm>
          <a:off x="7124700" y="123825"/>
          <a:ext cx="2409825" cy="647700"/>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156209</xdr:colOff>
      <xdr:row>8</xdr:row>
      <xdr:rowOff>1905</xdr:rowOff>
    </xdr:from>
    <xdr:to>
      <xdr:col>48</xdr:col>
      <xdr:colOff>76200</xdr:colOff>
      <xdr:row>15</xdr:row>
      <xdr:rowOff>97972</xdr:rowOff>
    </xdr:to>
    <xdr:sp macro="" textlink="">
      <xdr:nvSpPr>
        <xdr:cNvPr id="2" name="四角形: 角を丸くする 1">
          <a:extLst>
            <a:ext uri="{FF2B5EF4-FFF2-40B4-BE49-F238E27FC236}">
              <a16:creationId xmlns:a16="http://schemas.microsoft.com/office/drawing/2014/main" id="{1F37010B-1FA6-44E6-BDCD-EE6E18A22F90}"/>
            </a:ext>
          </a:extLst>
        </xdr:cNvPr>
        <xdr:cNvSpPr/>
      </xdr:nvSpPr>
      <xdr:spPr>
        <a:xfrm>
          <a:off x="5076552" y="2843076"/>
          <a:ext cx="4361362" cy="2077267"/>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a:t>ここで表示されている外字は、印字されます。</a:t>
          </a:r>
          <a:endParaRPr kumimoji="1" lang="en-US" altLang="ja-JP" sz="1400"/>
        </a:p>
        <a:p>
          <a:pPr algn="l"/>
          <a:r>
            <a:rPr kumimoji="1" lang="ja-JP" altLang="en-US" sz="1400"/>
            <a:t>ご希望の際には、データはそのまま入力して</a:t>
          </a:r>
          <a:endParaRPr kumimoji="1" lang="en-US" altLang="ja-JP" sz="1400"/>
        </a:p>
        <a:p>
          <a:pPr algn="l"/>
          <a:r>
            <a:rPr kumimoji="1" lang="ja-JP" altLang="en-US" sz="1400"/>
            <a:t>いただき、確認のために申込書の指定された</a:t>
          </a:r>
          <a:endParaRPr kumimoji="1" lang="en-US" altLang="ja-JP" sz="1400"/>
        </a:p>
        <a:p>
          <a:pPr algn="l"/>
          <a:r>
            <a:rPr kumimoji="1" lang="ja-JP" altLang="en-US" sz="1400"/>
            <a:t>位置に２</a:t>
          </a:r>
          <a:r>
            <a:rPr kumimoji="1" lang="en-US" altLang="ja-JP" sz="1400"/>
            <a:t>cm</a:t>
          </a:r>
          <a:r>
            <a:rPr kumimoji="1" lang="ja-JP" altLang="en-US" sz="1400"/>
            <a:t>四方の大きさで、</a:t>
          </a:r>
          <a:endParaRPr kumimoji="1" lang="en-US" altLang="ja-JP" sz="1400"/>
        </a:p>
        <a:p>
          <a:pPr algn="l"/>
          <a:r>
            <a:rPr kumimoji="1" lang="ja-JP" altLang="en-US" sz="1400" b="1">
              <a:solidFill>
                <a:srgbClr val="FF0000"/>
              </a:solidFill>
            </a:rPr>
            <a:t>赤字にて記入</a:t>
          </a:r>
          <a:r>
            <a:rPr kumimoji="1" lang="ja-JP" altLang="en-US" sz="1400"/>
            <a:t>をお願いします。</a:t>
          </a:r>
          <a:endParaRPr kumimoji="1" lang="en-US" altLang="ja-JP" sz="1400"/>
        </a:p>
        <a:p>
          <a:pPr algn="l"/>
          <a:r>
            <a:rPr kumimoji="1" lang="en-US" altLang="ja-JP" sz="1400"/>
            <a:t>※</a:t>
          </a:r>
          <a:r>
            <a:rPr kumimoji="1" lang="ja-JP" altLang="en-US" sz="1400"/>
            <a:t>記入の位置は、大会によって違います。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402383</xdr:colOff>
      <xdr:row>22</xdr:row>
      <xdr:rowOff>5832</xdr:rowOff>
    </xdr:from>
    <xdr:to>
      <xdr:col>25</xdr:col>
      <xdr:colOff>206051</xdr:colOff>
      <xdr:row>31</xdr:row>
      <xdr:rowOff>149679</xdr:rowOff>
    </xdr:to>
    <xdr:sp macro="" textlink="">
      <xdr:nvSpPr>
        <xdr:cNvPr id="2" name="四角形吹き出し 3">
          <a:extLst>
            <a:ext uri="{FF2B5EF4-FFF2-40B4-BE49-F238E27FC236}">
              <a16:creationId xmlns:a16="http://schemas.microsoft.com/office/drawing/2014/main" id="{5651A5E7-1AE0-4C84-8DC6-D1E2A6CF83E8}"/>
            </a:ext>
          </a:extLst>
        </xdr:cNvPr>
        <xdr:cNvSpPr/>
      </xdr:nvSpPr>
      <xdr:spPr>
        <a:xfrm>
          <a:off x="5106567" y="4350398"/>
          <a:ext cx="3001346" cy="1718388"/>
        </a:xfrm>
        <a:prstGeom prst="wedgeRectCallout">
          <a:avLst>
            <a:gd name="adj1" fmla="val 50063"/>
            <a:gd name="adj2" fmla="val -27755"/>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このシートは、</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団体戦では、オーダーの順、</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個人戦では、出場する階級、</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において、矛盾が生じると</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セルが赤くなります。</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修正をお願いします。</a:t>
          </a:r>
          <a:endParaRPr kumimoji="1" lang="ja-JP" altLang="en-US" sz="1100"/>
        </a:p>
      </xdr:txBody>
    </xdr:sp>
    <xdr:clientData/>
  </xdr:twoCellAnchor>
  <xdr:twoCellAnchor>
    <xdr:from>
      <xdr:col>23</xdr:col>
      <xdr:colOff>281863</xdr:colOff>
      <xdr:row>0</xdr:row>
      <xdr:rowOff>87473</xdr:rowOff>
    </xdr:from>
    <xdr:to>
      <xdr:col>28</xdr:col>
      <xdr:colOff>310438</xdr:colOff>
      <xdr:row>2</xdr:row>
      <xdr:rowOff>194387</xdr:rowOff>
    </xdr:to>
    <xdr:sp macro="" textlink="">
      <xdr:nvSpPr>
        <xdr:cNvPr id="3" name="テキスト ボックス 2">
          <a:extLst>
            <a:ext uri="{FF2B5EF4-FFF2-40B4-BE49-F238E27FC236}">
              <a16:creationId xmlns:a16="http://schemas.microsoft.com/office/drawing/2014/main" id="{45E9766F-4EBE-4396-BA83-2F2876A3BBDB}"/>
            </a:ext>
          </a:extLst>
        </xdr:cNvPr>
        <xdr:cNvSpPr txBox="1"/>
      </xdr:nvSpPr>
      <xdr:spPr>
        <a:xfrm>
          <a:off x="6803572" y="87473"/>
          <a:ext cx="240982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402383</xdr:colOff>
      <xdr:row>22</xdr:row>
      <xdr:rowOff>5832</xdr:rowOff>
    </xdr:from>
    <xdr:to>
      <xdr:col>25</xdr:col>
      <xdr:colOff>206051</xdr:colOff>
      <xdr:row>31</xdr:row>
      <xdr:rowOff>149679</xdr:rowOff>
    </xdr:to>
    <xdr:sp macro="" textlink="">
      <xdr:nvSpPr>
        <xdr:cNvPr id="2" name="四角形吹き出し 3">
          <a:extLst>
            <a:ext uri="{FF2B5EF4-FFF2-40B4-BE49-F238E27FC236}">
              <a16:creationId xmlns:a16="http://schemas.microsoft.com/office/drawing/2014/main" id="{1893BD2E-F0E7-49D0-8DC9-46A940CB37D8}"/>
            </a:ext>
          </a:extLst>
        </xdr:cNvPr>
        <xdr:cNvSpPr/>
      </xdr:nvSpPr>
      <xdr:spPr>
        <a:xfrm>
          <a:off x="4547663" y="4181592"/>
          <a:ext cx="2661168" cy="1652607"/>
        </a:xfrm>
        <a:prstGeom prst="wedgeRectCallout">
          <a:avLst>
            <a:gd name="adj1" fmla="val 50063"/>
            <a:gd name="adj2" fmla="val -27755"/>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このシートは、</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団体戦では、オーダーの順、</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個人戦では、出場する階級、</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において、矛盾が生じると</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セルが赤くなります。</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修正をお願いします。</a:t>
          </a:r>
          <a:endParaRPr kumimoji="1" lang="ja-JP" altLang="en-US" sz="1100"/>
        </a:p>
      </xdr:txBody>
    </xdr:sp>
    <xdr:clientData/>
  </xdr:twoCellAnchor>
  <xdr:twoCellAnchor>
    <xdr:from>
      <xdr:col>23</xdr:col>
      <xdr:colOff>408862</xdr:colOff>
      <xdr:row>0</xdr:row>
      <xdr:rowOff>87473</xdr:rowOff>
    </xdr:from>
    <xdr:to>
      <xdr:col>31</xdr:col>
      <xdr:colOff>668866</xdr:colOff>
      <xdr:row>2</xdr:row>
      <xdr:rowOff>194387</xdr:rowOff>
    </xdr:to>
    <xdr:sp macro="" textlink="">
      <xdr:nvSpPr>
        <xdr:cNvPr id="3" name="テキスト ボックス 2">
          <a:extLst>
            <a:ext uri="{FF2B5EF4-FFF2-40B4-BE49-F238E27FC236}">
              <a16:creationId xmlns:a16="http://schemas.microsoft.com/office/drawing/2014/main" id="{DD6C490F-500F-4C0A-A537-5875BBF80396}"/>
            </a:ext>
          </a:extLst>
        </xdr:cNvPr>
        <xdr:cNvSpPr txBox="1"/>
      </xdr:nvSpPr>
      <xdr:spPr>
        <a:xfrm>
          <a:off x="6166195" y="87473"/>
          <a:ext cx="3951471" cy="572581"/>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群馬県内の大会用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344381</xdr:colOff>
      <xdr:row>18</xdr:row>
      <xdr:rowOff>102234</xdr:rowOff>
    </xdr:from>
    <xdr:to>
      <xdr:col>25</xdr:col>
      <xdr:colOff>146261</xdr:colOff>
      <xdr:row>28</xdr:row>
      <xdr:rowOff>109643</xdr:rowOff>
    </xdr:to>
    <xdr:sp macro="" textlink="">
      <xdr:nvSpPr>
        <xdr:cNvPr id="2" name="四角形吹き出し 3">
          <a:extLst>
            <a:ext uri="{FF2B5EF4-FFF2-40B4-BE49-F238E27FC236}">
              <a16:creationId xmlns:a16="http://schemas.microsoft.com/office/drawing/2014/main" id="{336654EA-144E-4B00-967E-5EC79F90FA3E}"/>
            </a:ext>
          </a:extLst>
        </xdr:cNvPr>
        <xdr:cNvSpPr/>
      </xdr:nvSpPr>
      <xdr:spPr>
        <a:xfrm>
          <a:off x="5032798" y="3679401"/>
          <a:ext cx="2987463" cy="1711325"/>
        </a:xfrm>
        <a:prstGeom prst="wedgeRectCallout">
          <a:avLst>
            <a:gd name="adj1" fmla="val 50063"/>
            <a:gd name="adj2" fmla="val -27755"/>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このシートは、</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団体戦では、オーダーの順、</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個人戦では、出場する階級、</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において、矛盾が生じると</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セルが赤くなります。</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修正をお願いします。</a:t>
          </a:r>
          <a:endParaRPr kumimoji="1" lang="ja-JP" altLang="en-US" sz="1100"/>
        </a:p>
      </xdr:txBody>
    </xdr:sp>
    <xdr:clientData/>
  </xdr:twoCellAnchor>
  <xdr:twoCellAnchor>
    <xdr:from>
      <xdr:col>24</xdr:col>
      <xdr:colOff>29634</xdr:colOff>
      <xdr:row>0</xdr:row>
      <xdr:rowOff>57150</xdr:rowOff>
    </xdr:from>
    <xdr:to>
      <xdr:col>29</xdr:col>
      <xdr:colOff>176741</xdr:colOff>
      <xdr:row>2</xdr:row>
      <xdr:rowOff>164064</xdr:rowOff>
    </xdr:to>
    <xdr:sp macro="" textlink="">
      <xdr:nvSpPr>
        <xdr:cNvPr id="3" name="テキスト ボックス 2">
          <a:extLst>
            <a:ext uri="{FF2B5EF4-FFF2-40B4-BE49-F238E27FC236}">
              <a16:creationId xmlns:a16="http://schemas.microsoft.com/office/drawing/2014/main" id="{C3E08C10-CB51-4899-AA36-8211F9C1C9B2}"/>
            </a:ext>
          </a:extLst>
        </xdr:cNvPr>
        <xdr:cNvSpPr txBox="1"/>
      </xdr:nvSpPr>
      <xdr:spPr>
        <a:xfrm>
          <a:off x="7215717" y="57150"/>
          <a:ext cx="2411941" cy="593747"/>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344381</xdr:colOff>
      <xdr:row>18</xdr:row>
      <xdr:rowOff>102234</xdr:rowOff>
    </xdr:from>
    <xdr:to>
      <xdr:col>25</xdr:col>
      <xdr:colOff>146261</xdr:colOff>
      <xdr:row>28</xdr:row>
      <xdr:rowOff>109643</xdr:rowOff>
    </xdr:to>
    <xdr:sp macro="" textlink="">
      <xdr:nvSpPr>
        <xdr:cNvPr id="2" name="四角形吹き出し 3">
          <a:extLst>
            <a:ext uri="{FF2B5EF4-FFF2-40B4-BE49-F238E27FC236}">
              <a16:creationId xmlns:a16="http://schemas.microsoft.com/office/drawing/2014/main" id="{25D3899E-6A95-46A5-88AA-37F47C90BB13}"/>
            </a:ext>
          </a:extLst>
        </xdr:cNvPr>
        <xdr:cNvSpPr/>
      </xdr:nvSpPr>
      <xdr:spPr>
        <a:xfrm>
          <a:off x="4474421" y="3599814"/>
          <a:ext cx="2659380" cy="1691429"/>
        </a:xfrm>
        <a:prstGeom prst="wedgeRectCallout">
          <a:avLst>
            <a:gd name="adj1" fmla="val 50063"/>
            <a:gd name="adj2" fmla="val -27755"/>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このシートは、</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団体戦では、オーダーの順、</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個人戦では、出場する階級、</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において、矛盾が生じると</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セルが赤くなります。</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修正をお願いします。</a:t>
          </a:r>
          <a:endParaRPr kumimoji="1" lang="ja-JP" altLang="en-US" sz="1100"/>
        </a:p>
      </xdr:txBody>
    </xdr:sp>
    <xdr:clientData/>
  </xdr:twoCellAnchor>
  <xdr:twoCellAnchor>
    <xdr:from>
      <xdr:col>24</xdr:col>
      <xdr:colOff>29634</xdr:colOff>
      <xdr:row>0</xdr:row>
      <xdr:rowOff>57150</xdr:rowOff>
    </xdr:from>
    <xdr:to>
      <xdr:col>32</xdr:col>
      <xdr:colOff>50800</xdr:colOff>
      <xdr:row>2</xdr:row>
      <xdr:rowOff>164064</xdr:rowOff>
    </xdr:to>
    <xdr:sp macro="" textlink="">
      <xdr:nvSpPr>
        <xdr:cNvPr id="3" name="テキスト ボックス 2">
          <a:extLst>
            <a:ext uri="{FF2B5EF4-FFF2-40B4-BE49-F238E27FC236}">
              <a16:creationId xmlns:a16="http://schemas.microsoft.com/office/drawing/2014/main" id="{6BBD8C93-3F58-4643-9B80-5E8905416F9C}"/>
            </a:ext>
          </a:extLst>
        </xdr:cNvPr>
        <xdr:cNvSpPr txBox="1"/>
      </xdr:nvSpPr>
      <xdr:spPr>
        <a:xfrm>
          <a:off x="6388101" y="57150"/>
          <a:ext cx="4042832" cy="572581"/>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群馬県内の大会用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154304</xdr:colOff>
      <xdr:row>3</xdr:row>
      <xdr:rowOff>156210</xdr:rowOff>
    </xdr:from>
    <xdr:to>
      <xdr:col>25</xdr:col>
      <xdr:colOff>106680</xdr:colOff>
      <xdr:row>8</xdr:row>
      <xdr:rowOff>7620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2714624" y="1093470"/>
          <a:ext cx="1964056" cy="689610"/>
        </a:xfrm>
        <a:prstGeom prst="wedgeRoundRectCallout">
          <a:avLst>
            <a:gd name="adj1" fmla="val -61074"/>
            <a:gd name="adj2" fmla="val -13434"/>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申込書の日付を</a:t>
          </a:r>
          <a:endParaRPr kumimoji="1" lang="en-US" altLang="ja-JP" sz="1100"/>
        </a:p>
        <a:p>
          <a:pPr algn="l"/>
          <a:r>
            <a:rPr kumimoji="1" lang="ja-JP" altLang="en-US" sz="1100"/>
            <a:t>リストから選択してください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38</xdr:col>
      <xdr:colOff>34290</xdr:colOff>
      <xdr:row>5</xdr:row>
      <xdr:rowOff>156210</xdr:rowOff>
    </xdr:from>
    <xdr:to>
      <xdr:col>46</xdr:col>
      <xdr:colOff>541020</xdr:colOff>
      <xdr:row>14</xdr:row>
      <xdr:rowOff>106680</xdr:rowOff>
    </xdr:to>
    <xdr:sp macro="" textlink="">
      <xdr:nvSpPr>
        <xdr:cNvPr id="2" name="四角形吹き出し 3">
          <a:extLst>
            <a:ext uri="{FF2B5EF4-FFF2-40B4-BE49-F238E27FC236}">
              <a16:creationId xmlns:a16="http://schemas.microsoft.com/office/drawing/2014/main" id="{6A525C4F-93D7-438F-8DA0-E5805C851624}"/>
            </a:ext>
          </a:extLst>
        </xdr:cNvPr>
        <xdr:cNvSpPr/>
      </xdr:nvSpPr>
      <xdr:spPr>
        <a:xfrm>
          <a:off x="6404610" y="1489710"/>
          <a:ext cx="3592830" cy="2030730"/>
        </a:xfrm>
        <a:prstGeom prst="wedgeRectCallout">
          <a:avLst>
            <a:gd name="adj1" fmla="val -57019"/>
            <a:gd name="adj2" fmla="val 315685"/>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外字の対応について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a:t>
          </a:r>
          <a:r>
            <a:rPr lang="ja-JP" altLang="ja-JP" sz="1100" b="1" i="0" baseline="0">
              <a:solidFill>
                <a:schemeClr val="lt1"/>
              </a:solidFill>
              <a:effectLst/>
              <a:latin typeface="+mn-lt"/>
              <a:ea typeface="+mn-ea"/>
              <a:cs typeface="+mn-cs"/>
            </a:rPr>
            <a:t> </a:t>
          </a:r>
          <a:r>
            <a:rPr lang="ja-JP"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④</a:t>
          </a:r>
          <a:r>
            <a:rPr lang="ja-JP" altLang="ja-JP" sz="1400" b="1" i="0" baseline="0">
              <a:solidFill>
                <a:srgbClr val="FF0000"/>
              </a:solidFill>
              <a:effectLst/>
              <a:latin typeface="+mn-lt"/>
              <a:ea typeface="+mn-ea"/>
              <a:cs typeface="+mn-cs"/>
            </a:rPr>
            <a:t>外字</a:t>
          </a:r>
          <a:r>
            <a:rPr lang="ja-JP" altLang="en-US"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シートで確認をして、</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外字を使う必要がある場合には、</a:t>
          </a:r>
          <a:endParaRPr lang="en-US" altLang="ja-JP" sz="1400" b="1" i="0" baseline="0">
            <a:solidFill>
              <a:srgbClr val="FF0000"/>
            </a:solidFill>
            <a:effectLst/>
            <a:latin typeface="+mn-lt"/>
            <a:ea typeface="+mn-ea"/>
            <a:cs typeface="+mn-cs"/>
          </a:endParaRPr>
        </a:p>
        <a:p>
          <a:pPr rtl="0"/>
          <a:r>
            <a:rPr lang="ja-JP" altLang="en-US" sz="1400" b="1" i="0" baseline="0">
              <a:solidFill>
                <a:srgbClr val="FF0000"/>
              </a:solidFill>
              <a:effectLst/>
              <a:latin typeface="+mn-lt"/>
              <a:ea typeface="+mn-ea"/>
              <a:cs typeface="+mn-cs"/>
            </a:rPr>
            <a:t>　「②男入力」シートで、</a:t>
          </a:r>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外字あり</a:t>
          </a:r>
          <a:r>
            <a:rPr lang="en-US" altLang="ja-JP" sz="1400" b="1" i="0" baseline="0">
              <a:solidFill>
                <a:srgbClr val="FF0000"/>
              </a:solidFill>
              <a:effectLst/>
              <a:latin typeface="+mn-lt"/>
              <a:ea typeface="+mn-ea"/>
              <a:cs typeface="+mn-cs"/>
            </a:rPr>
            <a:t>】</a:t>
          </a:r>
          <a:r>
            <a:rPr lang="ja-JP" altLang="en-US" sz="1400" b="1" i="0" baseline="0">
              <a:solidFill>
                <a:srgbClr val="FF0000"/>
              </a:solidFill>
              <a:effectLst/>
              <a:latin typeface="+mn-lt"/>
              <a:ea typeface="+mn-ea"/>
              <a:cs typeface="+mn-cs"/>
            </a:rPr>
            <a:t> を選び、</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職印の上のスペースに、赤字で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２ｃｍ四方程度の大きさで、</a:t>
          </a:r>
          <a:endParaRPr lang="ja-JP" altLang="ja-JP" sz="1400" b="1">
            <a:solidFill>
              <a:srgbClr val="FF0000"/>
            </a:solidFill>
            <a:effectLst/>
          </a:endParaRPr>
        </a:p>
        <a:p>
          <a:pPr rtl="0"/>
          <a:r>
            <a:rPr lang="ja-JP" altLang="ja-JP" sz="1400" b="1" i="0" baseline="0">
              <a:solidFill>
                <a:srgbClr val="FF0000"/>
              </a:solidFill>
              <a:effectLst/>
              <a:latin typeface="+mn-lt"/>
              <a:ea typeface="+mn-ea"/>
              <a:cs typeface="+mn-cs"/>
            </a:rPr>
            <a:t>　 手書きをお願いいたします。</a:t>
          </a:r>
          <a:endParaRPr lang="ja-JP" altLang="ja-JP" sz="1400" b="1">
            <a:solidFill>
              <a:srgbClr val="FF0000"/>
            </a:solidFill>
            <a:effectLst/>
          </a:endParaRPr>
        </a:p>
        <a:p>
          <a:pPr algn="l"/>
          <a:endParaRPr kumimoji="1" lang="ja-JP" altLang="en-US" sz="1100"/>
        </a:p>
      </xdr:txBody>
    </xdr:sp>
    <xdr:clientData/>
  </xdr:twoCellAnchor>
  <xdr:twoCellAnchor>
    <xdr:from>
      <xdr:col>24</xdr:col>
      <xdr:colOff>95250</xdr:colOff>
      <xdr:row>0</xdr:row>
      <xdr:rowOff>57150</xdr:rowOff>
    </xdr:from>
    <xdr:to>
      <xdr:col>37</xdr:col>
      <xdr:colOff>28575</xdr:colOff>
      <xdr:row>1</xdr:row>
      <xdr:rowOff>40239</xdr:rowOff>
    </xdr:to>
    <xdr:sp macro="" textlink="">
      <xdr:nvSpPr>
        <xdr:cNvPr id="3" name="テキスト ボックス 2">
          <a:extLst>
            <a:ext uri="{FF2B5EF4-FFF2-40B4-BE49-F238E27FC236}">
              <a16:creationId xmlns:a16="http://schemas.microsoft.com/office/drawing/2014/main" id="{4ED25D98-EB2F-4F55-9F42-3AF26BE3185C}"/>
            </a:ext>
          </a:extLst>
        </xdr:cNvPr>
        <xdr:cNvSpPr txBox="1"/>
      </xdr:nvSpPr>
      <xdr:spPr>
        <a:xfrm>
          <a:off x="4667250" y="57150"/>
          <a:ext cx="2409825" cy="583164"/>
        </a:xfrm>
        <a:prstGeom prst="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rtlCol="0" anchor="ctr"/>
        <a:lstStyle/>
        <a:p>
          <a:pPr algn="ctr"/>
          <a:r>
            <a:rPr kumimoji="1" lang="ja-JP" altLang="en-US" sz="2800">
              <a:latin typeface="AR P丸ゴシック体E" panose="020F0900000000000000" pitchFamily="50" charset="-128"/>
              <a:ea typeface="AR P丸ゴシック体E" panose="020F0900000000000000" pitchFamily="50" charset="-128"/>
            </a:rPr>
            <a:t>関東大会用</a:t>
          </a:r>
          <a:endParaRPr kumimoji="1" lang="ja-JP" altLang="en-US" sz="1050">
            <a:latin typeface="AR P丸ゴシック体E" panose="020F0900000000000000" pitchFamily="50" charset="-128"/>
            <a:ea typeface="AR P丸ゴシック体E" panose="020F0900000000000000" pitchFamily="50" charset="-128"/>
          </a:endParaRPr>
        </a:p>
      </xdr:txBody>
    </xdr:sp>
    <xdr:clientData/>
  </xdr:twoCellAnchor>
  <xdr:twoCellAnchor>
    <xdr:from>
      <xdr:col>36</xdr:col>
      <xdr:colOff>171450</xdr:colOff>
      <xdr:row>2</xdr:row>
      <xdr:rowOff>161925</xdr:rowOff>
    </xdr:from>
    <xdr:to>
      <xdr:col>46</xdr:col>
      <xdr:colOff>640081</xdr:colOff>
      <xdr:row>4</xdr:row>
      <xdr:rowOff>114300</xdr:rowOff>
    </xdr:to>
    <xdr:sp macro="" textlink="">
      <xdr:nvSpPr>
        <xdr:cNvPr id="4" name="Text Box 3">
          <a:extLst>
            <a:ext uri="{FF2B5EF4-FFF2-40B4-BE49-F238E27FC236}">
              <a16:creationId xmlns:a16="http://schemas.microsoft.com/office/drawing/2014/main" id="{7D1CBD83-D196-4798-80BF-CAB2C9552CF2}"/>
            </a:ext>
          </a:extLst>
        </xdr:cNvPr>
        <xdr:cNvSpPr txBox="1">
          <a:spLocks noChangeArrowheads="1"/>
        </xdr:cNvSpPr>
      </xdr:nvSpPr>
      <xdr:spPr bwMode="auto">
        <a:xfrm>
          <a:off x="7029450" y="885825"/>
          <a:ext cx="4278631" cy="333375"/>
        </a:xfrm>
        <a:prstGeom prst="rect">
          <a:avLst/>
        </a:prstGeom>
        <a:solidFill>
          <a:srgbClr val="FFCCFF"/>
        </a:solidFill>
        <a:ln w="28575">
          <a:solidFill>
            <a:srgbClr val="FF0000"/>
          </a:solidFill>
          <a:miter lim="800000"/>
          <a:headEnd/>
          <a:tailEnd/>
        </a:ln>
      </xdr:spPr>
      <xdr:txBody>
        <a:bodyPr vertOverflow="clip" wrap="square" lIns="36576" tIns="22860" rIns="0" bIns="0" anchor="t" upright="1"/>
        <a:lstStyle/>
        <a:p>
          <a:pPr algn="l" rtl="0">
            <a:defRPr sz="1000"/>
          </a:pP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このシートは、印刷をするだけです。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20.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D47"/>
  <sheetViews>
    <sheetView showGridLines="0" showRowColHeaders="0" tabSelected="1" zoomScale="150" zoomScaleNormal="150" workbookViewId="0"/>
  </sheetViews>
  <sheetFormatPr defaultRowHeight="13"/>
  <cols>
    <col min="1" max="1" width="2.26953125" customWidth="1"/>
    <col min="2" max="2" width="5.7265625" customWidth="1"/>
    <col min="3" max="4" width="29.08984375" customWidth="1"/>
    <col min="8" max="8" width="9" customWidth="1"/>
    <col min="14" max="14" width="9" customWidth="1"/>
    <col min="26" max="26" width="11.6328125" bestFit="1" customWidth="1"/>
    <col min="27" max="27" width="56.6328125" customWidth="1"/>
  </cols>
  <sheetData>
    <row r="1" spans="2:30" ht="6.75" customHeight="1"/>
    <row r="2" spans="2:30" ht="28">
      <c r="B2" s="62" t="s">
        <v>99</v>
      </c>
      <c r="Z2" s="219">
        <v>2025</v>
      </c>
      <c r="AA2" t="s">
        <v>305</v>
      </c>
    </row>
    <row r="3" spans="2:30" ht="6" customHeight="1"/>
    <row r="4" spans="2:30">
      <c r="C4" t="s">
        <v>288</v>
      </c>
      <c r="E4" s="392"/>
      <c r="F4" s="393"/>
      <c r="G4" s="393"/>
      <c r="H4" s="394"/>
      <c r="Z4" s="218" t="s">
        <v>203</v>
      </c>
      <c r="AA4" s="220" t="s">
        <v>425</v>
      </c>
      <c r="AC4" s="1" t="s">
        <v>289</v>
      </c>
      <c r="AD4" s="292">
        <v>40270</v>
      </c>
    </row>
    <row r="5" spans="2:30" ht="6" customHeight="1">
      <c r="E5" s="365"/>
      <c r="F5" s="365"/>
      <c r="G5" s="365"/>
      <c r="AA5" s="220"/>
      <c r="AC5" s="1"/>
      <c r="AD5" s="336"/>
    </row>
    <row r="6" spans="2:30" ht="15.75" customHeight="1">
      <c r="B6" s="435" t="s">
        <v>426</v>
      </c>
      <c r="C6" s="436"/>
      <c r="D6" s="436"/>
      <c r="E6" s="428"/>
      <c r="F6" s="428"/>
      <c r="Y6" s="217"/>
      <c r="Z6" s="216"/>
      <c r="AA6" s="220"/>
      <c r="AC6" s="1" t="s">
        <v>291</v>
      </c>
      <c r="AD6" s="292">
        <v>41365</v>
      </c>
    </row>
    <row r="7" spans="2:30" ht="6" customHeight="1">
      <c r="B7" s="61"/>
      <c r="AA7" s="220"/>
      <c r="AC7" s="1"/>
      <c r="AD7" s="337"/>
    </row>
    <row r="8" spans="2:30" ht="15.75" customHeight="1">
      <c r="B8" s="114" t="s">
        <v>95</v>
      </c>
      <c r="C8" s="433" t="s">
        <v>418</v>
      </c>
      <c r="D8" s="434"/>
      <c r="AA8" s="220"/>
      <c r="AC8" s="1">
        <f>Top!$Z$2+1</f>
        <v>2026</v>
      </c>
      <c r="AD8" s="1" t="s">
        <v>306</v>
      </c>
    </row>
    <row r="9" spans="2:30" ht="6" customHeight="1">
      <c r="B9" s="60"/>
      <c r="AA9" s="220"/>
    </row>
    <row r="10" spans="2:30" ht="15.75" customHeight="1">
      <c r="B10" s="115" t="s">
        <v>96</v>
      </c>
      <c r="C10" s="437" t="s">
        <v>419</v>
      </c>
      <c r="D10" s="438"/>
      <c r="AA10" s="220"/>
    </row>
    <row r="11" spans="2:30" ht="5.25" customHeight="1">
      <c r="B11" s="60"/>
      <c r="AA11" s="220"/>
    </row>
    <row r="12" spans="2:30" ht="15.75" customHeight="1">
      <c r="B12" s="116" t="s">
        <v>97</v>
      </c>
      <c r="C12" s="439" t="s">
        <v>420</v>
      </c>
      <c r="D12" s="440"/>
      <c r="AA12" s="220"/>
    </row>
    <row r="13" spans="2:30" ht="6" customHeight="1">
      <c r="B13" s="60"/>
      <c r="AA13" s="220"/>
    </row>
    <row r="14" spans="2:30" ht="15.75" customHeight="1">
      <c r="B14" s="114" t="s">
        <v>94</v>
      </c>
      <c r="C14" s="431" t="s">
        <v>421</v>
      </c>
      <c r="D14" s="432"/>
      <c r="AA14" s="220"/>
    </row>
    <row r="15" spans="2:30" ht="6" customHeight="1">
      <c r="AA15" s="220"/>
    </row>
    <row r="16" spans="2:30" ht="15.75" customHeight="1">
      <c r="B16" s="375" t="s">
        <v>204</v>
      </c>
      <c r="C16" s="429" t="s">
        <v>328</v>
      </c>
      <c r="D16" s="430"/>
      <c r="AA16" s="220"/>
    </row>
    <row r="17" spans="2:27" ht="5.25" customHeight="1">
      <c r="B17" s="60"/>
      <c r="AA17" s="220"/>
    </row>
    <row r="18" spans="2:27" ht="15.75" customHeight="1">
      <c r="B18" s="283" t="s">
        <v>207</v>
      </c>
      <c r="C18" s="417" t="s">
        <v>213</v>
      </c>
      <c r="D18" s="418"/>
      <c r="AA18" s="220"/>
    </row>
    <row r="19" spans="2:27" ht="6.75" customHeight="1">
      <c r="B19" s="373"/>
      <c r="C19" s="374"/>
      <c r="D19" s="374"/>
      <c r="AA19" s="220"/>
    </row>
    <row r="20" spans="2:27" ht="15.75" customHeight="1">
      <c r="B20" s="376" t="s">
        <v>205</v>
      </c>
      <c r="C20" s="421" t="s">
        <v>329</v>
      </c>
      <c r="D20" s="422"/>
      <c r="AA20" s="220"/>
    </row>
    <row r="21" spans="2:27" ht="6.75" customHeight="1">
      <c r="B21" s="60"/>
      <c r="AA21" s="220"/>
    </row>
    <row r="22" spans="2:27" ht="15.75" customHeight="1">
      <c r="B22" s="284" t="s">
        <v>208</v>
      </c>
      <c r="C22" s="419" t="s">
        <v>212</v>
      </c>
      <c r="D22" s="420"/>
      <c r="AA22" s="220"/>
    </row>
    <row r="23" spans="2:27" ht="6" customHeight="1">
      <c r="AA23" s="220"/>
    </row>
    <row r="24" spans="2:27" ht="15.75" customHeight="1">
      <c r="B24" s="114" t="s">
        <v>98</v>
      </c>
      <c r="C24" s="426" t="s">
        <v>422</v>
      </c>
      <c r="D24" s="427"/>
      <c r="AA24" s="220"/>
    </row>
    <row r="25" spans="2:27" ht="6" customHeight="1">
      <c r="B25" s="60"/>
      <c r="AA25" s="220"/>
    </row>
    <row r="26" spans="2:27" ht="15.75" customHeight="1">
      <c r="B26" s="117" t="s">
        <v>206</v>
      </c>
      <c r="C26" s="423" t="s">
        <v>355</v>
      </c>
      <c r="D26" s="424"/>
      <c r="AA26" s="220"/>
    </row>
    <row r="27" spans="2:27" ht="15.75" customHeight="1">
      <c r="B27" s="425" t="s">
        <v>356</v>
      </c>
      <c r="C27" s="425"/>
      <c r="D27" s="285" t="s">
        <v>357</v>
      </c>
      <c r="AA27" s="220"/>
    </row>
    <row r="28" spans="2:27" ht="15.75" customHeight="1">
      <c r="B28" s="425" t="s">
        <v>358</v>
      </c>
      <c r="C28" s="425"/>
      <c r="D28" s="285" t="s">
        <v>359</v>
      </c>
      <c r="AA28" s="220"/>
    </row>
    <row r="29" spans="2:27" ht="6" customHeight="1">
      <c r="AA29" s="220"/>
    </row>
    <row r="30" spans="2:27" ht="15.75" customHeight="1">
      <c r="B30" s="117" t="s">
        <v>210</v>
      </c>
      <c r="C30" s="423" t="s">
        <v>211</v>
      </c>
      <c r="D30" s="424"/>
      <c r="AA30" s="220"/>
    </row>
    <row r="31" spans="2:27" ht="15.75" customHeight="1">
      <c r="B31" s="425" t="s">
        <v>277</v>
      </c>
      <c r="C31" s="425"/>
      <c r="D31" s="285" t="s">
        <v>279</v>
      </c>
      <c r="AA31" s="220"/>
    </row>
    <row r="32" spans="2:27" ht="15.75" customHeight="1">
      <c r="B32" s="425" t="s">
        <v>278</v>
      </c>
      <c r="C32" s="425"/>
      <c r="D32" s="285" t="s">
        <v>280</v>
      </c>
      <c r="AA32" s="220"/>
    </row>
    <row r="33" spans="2:27" ht="6" customHeight="1">
      <c r="AA33" s="220"/>
    </row>
    <row r="34" spans="2:27" ht="15.75" customHeight="1">
      <c r="B34" s="71" t="s">
        <v>281</v>
      </c>
      <c r="C34" s="415" t="s">
        <v>423</v>
      </c>
      <c r="D34" s="416"/>
      <c r="AA34" s="220"/>
    </row>
    <row r="35" spans="2:27" ht="6" customHeight="1">
      <c r="AA35" s="220"/>
    </row>
    <row r="36" spans="2:27" ht="15" customHeight="1">
      <c r="B36" s="71" t="s">
        <v>282</v>
      </c>
      <c r="C36" s="415" t="s">
        <v>287</v>
      </c>
      <c r="D36" s="416"/>
      <c r="AA36" s="220"/>
    </row>
    <row r="37" spans="2:27" ht="6" customHeight="1">
      <c r="B37" s="60"/>
    </row>
    <row r="38" spans="2:27" ht="15.75" customHeight="1">
      <c r="B38" s="71" t="s">
        <v>107</v>
      </c>
      <c r="C38" s="413" t="s">
        <v>360</v>
      </c>
      <c r="D38" s="414"/>
    </row>
    <row r="39" spans="2:27" ht="6" customHeight="1"/>
    <row r="40" spans="2:27" ht="15" customHeight="1">
      <c r="B40" s="409" t="s">
        <v>102</v>
      </c>
      <c r="C40" s="411" t="s">
        <v>330</v>
      </c>
      <c r="D40" s="412"/>
    </row>
    <row r="41" spans="2:27" ht="15" customHeight="1">
      <c r="B41" s="410"/>
      <c r="C41" s="99" t="s">
        <v>294</v>
      </c>
      <c r="D41" s="100" t="s">
        <v>331</v>
      </c>
    </row>
    <row r="42" spans="2:27" ht="15" customHeight="1">
      <c r="B42" s="97"/>
      <c r="C42" s="72" t="s">
        <v>295</v>
      </c>
      <c r="D42" s="118" t="s">
        <v>361</v>
      </c>
    </row>
    <row r="43" spans="2:27" ht="6" customHeight="1"/>
    <row r="44" spans="2:27" ht="15.75" customHeight="1">
      <c r="B44" s="409" t="s">
        <v>102</v>
      </c>
      <c r="C44" s="411" t="s">
        <v>209</v>
      </c>
      <c r="D44" s="412"/>
    </row>
    <row r="45" spans="2:27" ht="15.75" customHeight="1">
      <c r="B45" s="410"/>
      <c r="C45" s="99" t="s">
        <v>294</v>
      </c>
      <c r="D45" s="100" t="s">
        <v>296</v>
      </c>
    </row>
    <row r="46" spans="2:27" ht="15.75" customHeight="1">
      <c r="B46" s="97"/>
      <c r="C46" s="72" t="s">
        <v>295</v>
      </c>
      <c r="D46" s="118" t="s">
        <v>321</v>
      </c>
    </row>
    <row r="47" spans="2:27" ht="6" customHeight="1"/>
  </sheetData>
  <sheetProtection algorithmName="SHA-512" hashValue="YkomG5+nWjWwZ13irqlfcvHbCXCOOU9Fu8R1BifhbduudwEdkkJo0/JCbUSkYpsbiP7LsiGRCs8uVcbuuXwxEQ==" saltValue="eKGbP7JtPcXVYQ5xrfiP/Q==" spinCount="100000" sheet="1" objects="1" scenarios="1"/>
  <protectedRanges>
    <protectedRange sqref="B6:D6 E6" name="大会名"/>
  </protectedRanges>
  <customSheetViews>
    <customSheetView guid="{5D963F3A-B207-4215-A36A-BBA0BD90DFE4}" scale="150" showGridLines="0" hiddenColumns="1">
      <pageMargins left="0.7" right="0.7" top="0.75" bottom="0.75" header="0.3" footer="0.3"/>
    </customSheetView>
  </customSheetViews>
  <mergeCells count="24">
    <mergeCell ref="E6:F6"/>
    <mergeCell ref="C16:D16"/>
    <mergeCell ref="C14:D14"/>
    <mergeCell ref="C8:D8"/>
    <mergeCell ref="B6:D6"/>
    <mergeCell ref="C10:D10"/>
    <mergeCell ref="C12:D12"/>
    <mergeCell ref="C34:D34"/>
    <mergeCell ref="C18:D18"/>
    <mergeCell ref="C22:D22"/>
    <mergeCell ref="C36:D36"/>
    <mergeCell ref="C20:D20"/>
    <mergeCell ref="C26:D26"/>
    <mergeCell ref="B27:C27"/>
    <mergeCell ref="B28:C28"/>
    <mergeCell ref="C30:D30"/>
    <mergeCell ref="B31:C31"/>
    <mergeCell ref="B32:C32"/>
    <mergeCell ref="C24:D24"/>
    <mergeCell ref="B40:B41"/>
    <mergeCell ref="C40:D40"/>
    <mergeCell ref="C38:D38"/>
    <mergeCell ref="B44:B45"/>
    <mergeCell ref="C44:D44"/>
  </mergeCells>
  <phoneticPr fontId="2"/>
  <dataValidations count="2">
    <dataValidation type="list" allowBlank="1" showInputMessage="1" showErrorMessage="1" sqref="E6:F6" xr:uid="{00000000-0002-0000-0000-000000000000}">
      <formula1>"総合体育大会,新人大会"</formula1>
    </dataValidation>
    <dataValidation type="list" allowBlank="1" showInputMessage="1" showErrorMessage="1" sqref="B6:D6" xr:uid="{00000000-0002-0000-0000-000001000000}">
      <formula1>$AA$4:$AA$36</formula1>
    </dataValidation>
  </dataValidations>
  <hyperlinks>
    <hyperlink ref="C12" location="女子入力!A1" display="女子選手のデータを入力" xr:uid="{00000000-0004-0000-0000-000001000000}"/>
    <hyperlink ref="C24:D24" location="⑦日付!A1" display="申込書の日付を入力" xr:uid="{00000000-0004-0000-0000-000005000000}"/>
    <hyperlink ref="C14" location="基本情報!A1" display="①基本情報を入力してください" xr:uid="{00000000-0004-0000-0000-000006000000}"/>
    <hyperlink ref="C14:D14" location="④外字!A1" display="外字が対応可能か確認" xr:uid="{00000000-0004-0000-0000-000007000000}"/>
    <hyperlink ref="C12:D12" location="③女入力!A1" display="女子選手のデータを入力" xr:uid="{00000000-0004-0000-0000-000008000000}"/>
    <hyperlink ref="C10:D10" location="②男入力!A1" display="男子選手のデータを入力" xr:uid="{00000000-0004-0000-0000-00000B000000}"/>
    <hyperlink ref="C34:D34" location="'⑨-1委員長集約(参加費)'!A1" display="参加費の確認（全国・関東）" xr:uid="{00000000-0004-0000-0000-00000C000000}"/>
    <hyperlink ref="C8:D8" location="①基本情報!A1" display="基本情報を入力" xr:uid="{00000000-0004-0000-0000-00000E000000}"/>
    <hyperlink ref="C18" location="男子選手!A1" display="男子出場選手を決定してください" xr:uid="{00000000-0004-0000-0000-000015000000}"/>
    <hyperlink ref="C18:D18" location="'⑤-2関東男選択'!A1" display="関東 男子出場選手を決定" xr:uid="{00000000-0004-0000-0000-000016000000}"/>
    <hyperlink ref="C22" location="女子選手!A1" display="女子出場選手を決定してください" xr:uid="{00000000-0004-0000-0000-000017000000}"/>
    <hyperlink ref="C22:D22" location="'⑥-2関東女選択'!A1" display="関東 女子出場選手を決定" xr:uid="{00000000-0004-0000-0000-000018000000}"/>
    <hyperlink ref="C45" location="'⑨-2委員長集約(団体)関東'!A1" display="団体" xr:uid="{00000000-0004-0000-0000-000019000000}"/>
    <hyperlink ref="D45" location="'⑨-3委員長集約(個人)関東'!A1" display="関東個人" xr:uid="{00000000-0004-0000-0000-00001A000000}"/>
    <hyperlink ref="C46" location="'⑨-1委員長集約(参加費)'!A1" display="参加費の確認等" xr:uid="{00000000-0004-0000-0000-00001B000000}"/>
    <hyperlink ref="C36:D36" location="'⑨-4領収書'!A1" display="領収書について（関東だけ）" xr:uid="{00000000-0004-0000-0000-00001C000000}"/>
    <hyperlink ref="B31:C31" location="'⑧-2-1関東男団印刷'!A1" display="1　関東 男子団体" xr:uid="{00000000-0004-0000-0000-00001D000000}"/>
    <hyperlink ref="B32" location="'⑧-4女個'!A1" display="4　女子個人" xr:uid="{00000000-0004-0000-0000-00001E000000}"/>
    <hyperlink ref="B32:C32" location="'⑧-2-3関東男個印刷'!A1" display="3　関東 男子個人" xr:uid="{00000000-0004-0000-0000-00001F000000}"/>
    <hyperlink ref="D31" location="'⑧-2-2関東女団印刷'!A1" display="2　関東 女子団体" xr:uid="{00000000-0004-0000-0000-000020000000}"/>
    <hyperlink ref="D32" location="'⑧-2-4関東女個印刷'!A1" display="4　関東 女子個人" xr:uid="{00000000-0004-0000-0000-000021000000}"/>
    <hyperlink ref="D46" location="'⑨-4領収書'!A1" display="領収書の宛名について" xr:uid="{00000000-0004-0000-0000-000022000000}"/>
    <hyperlink ref="C16" location="男子選手!A1" display="男子出場選手を決定してください" xr:uid="{00000000-0004-0000-0000-000023000000}"/>
    <hyperlink ref="C16:D16" location="'⑤-3県男選択'!A1" display="群馬県内の大会 男子出場選手を決定" xr:uid="{00000000-0004-0000-0000-000024000000}"/>
    <hyperlink ref="C20" location="女子選手!A1" display="女子出場選手を決定してください" xr:uid="{00000000-0004-0000-0000-000025000000}"/>
    <hyperlink ref="C20:D20" location="'⑥-3県女選択'!A1" display="群馬県内の大会 女子出場選手を決定" xr:uid="{00000000-0004-0000-0000-000026000000}"/>
    <hyperlink ref="B27:C27" location="'⑧-3-1男団'!A1" display="1　群馬県内の大会 男子団体" xr:uid="{00000000-0004-0000-0000-000027000000}"/>
    <hyperlink ref="B28" location="'⑧-4女個'!A1" display="4　女子個人" xr:uid="{00000000-0004-0000-0000-000028000000}"/>
    <hyperlink ref="B28:C28" location="'⑧-3-3男個'!A1" display="3　群馬県内の大会 男子個人" xr:uid="{00000000-0004-0000-0000-000029000000}"/>
    <hyperlink ref="D27" location="'⑧-3-2女団'!A1" display="2　群馬県内の大会 女子団体" xr:uid="{00000000-0004-0000-0000-00002A000000}"/>
    <hyperlink ref="D28" location="'⑧-3-4女個'!A1" display="4　群馬県内の大会 女子個人" xr:uid="{00000000-0004-0000-0000-00002B000000}"/>
    <hyperlink ref="C41" location="'⑨-2委員長集約(団体)県大会'!A1" display="団体" xr:uid="{00000000-0004-0000-0000-00002C000000}"/>
    <hyperlink ref="D41" location="'⑨-4委員長集約(個人)県大会'!A1" display="県大会個人" xr:uid="{00000000-0004-0000-0000-00002D000000}"/>
    <hyperlink ref="C42" location="'⑨-1委員長集約(参加費)'!A1" display="参加費の確認等" xr:uid="{00000000-0004-0000-0000-00002E000000}"/>
    <hyperlink ref="D42" location="'委員長(監督ｺｰﾁ名)'!A1" display="監督･コーチ･部活動指導員名" xr:uid="{00000000-0004-0000-0000-00002F000000}"/>
  </hyperlinks>
  <pageMargins left="0.7" right="0.7" top="0.75" bottom="0.75" header="0.3" footer="0.3"/>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tint="0.59999389629810485"/>
  </sheetPr>
  <dimension ref="C1:BR26"/>
  <sheetViews>
    <sheetView showGridLines="0" showRowColHeaders="0" showZeros="0" zoomScaleNormal="100" workbookViewId="0">
      <selection activeCell="D1" sqref="D1:J1"/>
    </sheetView>
  </sheetViews>
  <sheetFormatPr defaultColWidth="9" defaultRowHeight="13"/>
  <cols>
    <col min="1" max="42" width="2.6328125" style="1" customWidth="1"/>
    <col min="43" max="79" width="4.453125" style="1" customWidth="1"/>
    <col min="80" max="16384" width="9" style="1"/>
  </cols>
  <sheetData>
    <row r="1" spans="3:70" ht="30.75" customHeight="1">
      <c r="D1" s="646" t="s">
        <v>92</v>
      </c>
      <c r="E1" s="647"/>
      <c r="F1" s="647"/>
      <c r="G1" s="647"/>
      <c r="H1" s="647"/>
      <c r="I1" s="647"/>
      <c r="J1" s="648"/>
    </row>
    <row r="3" spans="3:70" ht="30">
      <c r="C3" s="49" t="s">
        <v>93</v>
      </c>
      <c r="D3" s="3"/>
      <c r="E3" s="3"/>
      <c r="F3" s="3"/>
      <c r="G3" s="4"/>
      <c r="H3" s="48"/>
      <c r="I3" s="2"/>
      <c r="J3" s="2"/>
      <c r="K3" s="2"/>
      <c r="L3" s="2"/>
      <c r="M3" s="2"/>
      <c r="N3" s="2"/>
      <c r="O3" s="2"/>
      <c r="P3" s="2"/>
      <c r="Q3" s="2"/>
      <c r="R3" s="2"/>
      <c r="S3" s="2"/>
      <c r="T3" s="2"/>
      <c r="U3" s="2"/>
      <c r="V3" s="2"/>
      <c r="W3" s="2"/>
      <c r="X3" s="2"/>
      <c r="Y3" s="2"/>
      <c r="Z3" s="2"/>
      <c r="AA3" s="2"/>
      <c r="AB3" s="2"/>
      <c r="AC3" s="2"/>
      <c r="AD3" s="2"/>
    </row>
    <row r="6" spans="3:70">
      <c r="C6" s="1" t="s">
        <v>63</v>
      </c>
      <c r="D6" s="44"/>
      <c r="E6" s="756">
        <v>7</v>
      </c>
      <c r="F6" s="756"/>
      <c r="G6" s="1" t="s">
        <v>14</v>
      </c>
      <c r="H6" s="756"/>
      <c r="I6" s="756"/>
      <c r="J6" s="1" t="s">
        <v>15</v>
      </c>
      <c r="K6" s="756"/>
      <c r="L6" s="756"/>
      <c r="M6" s="1" t="s">
        <v>16</v>
      </c>
      <c r="Q6" s="1" t="str">
        <f>C6&amp;E6&amp;G6&amp;H6&amp;J6&amp;K6&amp;M6</f>
        <v>令和7年月日</v>
      </c>
    </row>
    <row r="10" spans="3:70" ht="13.5" customHeight="1">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row>
    <row r="11" spans="3:70" ht="13.5" customHeight="1">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row>
    <row r="12" spans="3:70" ht="13.5" customHeight="1">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row>
    <row r="13" spans="3:70" ht="13.5" customHeight="1">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row>
    <row r="14" spans="3:70" ht="13.5" customHeight="1">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row>
    <row r="15" spans="3:70" ht="13.5" customHeight="1">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row>
    <row r="16" spans="3:70" ht="13.5" customHeight="1">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row>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sheetData>
  <sheetProtection sheet="1" objects="1" scenarios="1"/>
  <protectedRanges>
    <protectedRange sqref="H6:I6" name="月"/>
    <protectedRange sqref="E6:F6" name="年"/>
    <protectedRange sqref="K6:L6" name="日"/>
  </protectedRanges>
  <customSheetViews>
    <customSheetView guid="{5D963F3A-B207-4215-A36A-BBA0BD90DFE4}" showGridLines="0" zeroValues="0" hiddenColumns="1">
      <selection activeCell="AC4" sqref="AC4"/>
      <colBreaks count="1" manualBreakCount="1">
        <brk id="36" max="1048575" man="1"/>
      </colBreaks>
      <pageMargins left="0.7" right="0.7" top="0.75" bottom="0.75" header="0.3" footer="0.3"/>
      <pageSetup paperSize="9" scale="93" orientation="portrait" r:id="rId1"/>
    </customSheetView>
  </customSheetViews>
  <mergeCells count="4">
    <mergeCell ref="D1:J1"/>
    <mergeCell ref="E6:F6"/>
    <mergeCell ref="H6:I6"/>
    <mergeCell ref="K6:L6"/>
  </mergeCells>
  <phoneticPr fontId="2"/>
  <dataValidations count="3">
    <dataValidation type="list" allowBlank="1" showInputMessage="1" showErrorMessage="1" sqref="H6:I6" xr:uid="{00000000-0002-0000-0B00-000000000000}">
      <formula1>"１,２,３,４,５,６,７,８,９,１０,１１,１２"</formula1>
    </dataValidation>
    <dataValidation type="list" allowBlank="1" showInputMessage="1" showErrorMessage="1" sqref="K6:L6" xr:uid="{00000000-0002-0000-0B00-000001000000}">
      <formula1>"１,２,３,４,,５,６,７,８,９,１０,１１,１２,１３,１４,１５,１６,１７,１８,１９,２０,２１,２２,２３,２４,２５,２６,２７,２８,２９,３０,３１"</formula1>
    </dataValidation>
    <dataValidation type="list" allowBlank="1" showInputMessage="1" showErrorMessage="1" sqref="E6:F6" xr:uid="{00000000-0002-0000-0B00-000002000000}">
      <formula1>"５,６,７,８,９,１０,１１,１２,１３,１４"</formula1>
    </dataValidation>
  </dataValidations>
  <hyperlinks>
    <hyperlink ref="D1" location="Top!A1" display="Topへ戻る" xr:uid="{00000000-0004-0000-0B00-000000000000}"/>
  </hyperlinks>
  <pageMargins left="0.7" right="0.7" top="0.75" bottom="0.75" header="0.3" footer="0.3"/>
  <pageSetup paperSize="9" scale="93" orientation="portrait" r:id="rId2"/>
  <colBreaks count="1" manualBreakCount="1">
    <brk id="36"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59999389629810485"/>
  </sheetPr>
  <dimension ref="A1:AP203"/>
  <sheetViews>
    <sheetView showGridLines="0" showRowColHeaders="0" showZeros="0" view="pageBreakPreview" zoomScaleNormal="100" zoomScaleSheetLayoutView="100" workbookViewId="0">
      <selection activeCell="D1" sqref="D1:J1"/>
    </sheetView>
  </sheetViews>
  <sheetFormatPr defaultColWidth="9" defaultRowHeight="13"/>
  <cols>
    <col min="1" max="38" width="2.453125" style="215" customWidth="1"/>
    <col min="39" max="39" width="9" style="215"/>
    <col min="40" max="42" width="9" style="215" hidden="1" customWidth="1"/>
    <col min="43" max="16384" width="9" style="215"/>
  </cols>
  <sheetData>
    <row r="1" spans="1:38" ht="47.25" customHeight="1">
      <c r="A1" s="1"/>
      <c r="B1" s="1"/>
      <c r="C1" s="1"/>
      <c r="D1" s="646" t="s">
        <v>92</v>
      </c>
      <c r="E1" s="647"/>
      <c r="F1" s="647"/>
      <c r="G1" s="647"/>
      <c r="H1" s="647"/>
      <c r="I1" s="647"/>
      <c r="J1" s="648"/>
      <c r="L1"/>
      <c r="M1"/>
      <c r="N1" s="238" t="s">
        <v>227</v>
      </c>
      <c r="O1"/>
      <c r="P1"/>
      <c r="Q1"/>
      <c r="R1"/>
      <c r="S1"/>
      <c r="T1"/>
      <c r="U1"/>
      <c r="V1"/>
      <c r="W1"/>
    </row>
    <row r="2" spans="1:38" ht="9.75" customHeight="1"/>
    <row r="3" spans="1:38" ht="15" customHeight="1">
      <c r="A3" s="792" t="str">
        <f>Top!$B$6&amp;"申込書（男子団体戦）"</f>
        <v>第５０回関東中学校柔道大会申込書（男子団体戦）</v>
      </c>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row>
    <row r="4" spans="1:38" ht="15" customHeight="1">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row>
    <row r="5" spans="1:38" ht="18.75" customHeight="1">
      <c r="A5" s="578" t="s">
        <v>228</v>
      </c>
      <c r="B5" s="573"/>
      <c r="C5" s="574"/>
      <c r="D5" s="488" t="s">
        <v>398</v>
      </c>
      <c r="E5" s="488"/>
      <c r="F5" s="488"/>
      <c r="G5" s="488"/>
      <c r="H5" s="488"/>
      <c r="I5" s="488"/>
      <c r="J5" s="488"/>
      <c r="K5" s="488"/>
      <c r="L5" s="488"/>
      <c r="M5" s="488" t="s">
        <v>229</v>
      </c>
      <c r="N5" s="488"/>
      <c r="O5" s="488"/>
      <c r="P5" s="488"/>
      <c r="Q5" s="488"/>
      <c r="R5" s="488"/>
      <c r="S5" s="488"/>
      <c r="T5" s="488"/>
      <c r="U5" s="488"/>
      <c r="V5" s="488"/>
      <c r="W5" s="488"/>
      <c r="X5" s="488"/>
      <c r="Y5" s="488"/>
      <c r="Z5" s="488"/>
      <c r="AA5" s="488"/>
      <c r="AB5" s="578" t="s">
        <v>1</v>
      </c>
      <c r="AC5" s="573"/>
      <c r="AD5" s="573"/>
      <c r="AE5" s="573"/>
      <c r="AF5" s="573"/>
      <c r="AG5" s="573"/>
      <c r="AH5" s="573"/>
      <c r="AI5" s="574"/>
    </row>
    <row r="6" spans="1:38" ht="18.75" customHeight="1">
      <c r="A6" s="519">
        <f>①基本情報!$Y$8</f>
        <v>0</v>
      </c>
      <c r="B6" s="481"/>
      <c r="C6" s="482"/>
      <c r="D6" s="488">
        <f>①基本情報!$B$9</f>
        <v>0</v>
      </c>
      <c r="E6" s="488"/>
      <c r="F6" s="488"/>
      <c r="G6" s="488"/>
      <c r="H6" s="488"/>
      <c r="I6" s="488"/>
      <c r="J6" s="488"/>
      <c r="K6" s="488"/>
      <c r="L6" s="488"/>
      <c r="M6" s="239" t="s">
        <v>2</v>
      </c>
      <c r="N6" s="770">
        <f>①基本情報!$O$8</f>
        <v>0</v>
      </c>
      <c r="O6" s="770"/>
      <c r="P6" s="770"/>
      <c r="Q6" s="770"/>
      <c r="R6" s="770"/>
      <c r="S6" s="770"/>
      <c r="T6" s="770"/>
      <c r="U6" s="770"/>
      <c r="V6" s="770"/>
      <c r="W6" s="770"/>
      <c r="X6" s="770"/>
      <c r="Y6" s="770"/>
      <c r="Z6" s="770"/>
      <c r="AA6" s="786"/>
      <c r="AB6" s="519" t="s">
        <v>230</v>
      </c>
      <c r="AC6" s="481"/>
      <c r="AD6" s="481">
        <f>①基本情報!$AC$8</f>
        <v>0</v>
      </c>
      <c r="AE6" s="481"/>
      <c r="AF6" s="481"/>
      <c r="AG6" s="481"/>
      <c r="AH6" s="481"/>
      <c r="AI6" s="482"/>
      <c r="AJ6" s="240"/>
    </row>
    <row r="7" spans="1:38" ht="18.75" customHeight="1">
      <c r="A7" s="582"/>
      <c r="B7" s="474"/>
      <c r="C7" s="475"/>
      <c r="D7" s="488"/>
      <c r="E7" s="488"/>
      <c r="F7" s="488"/>
      <c r="G7" s="488"/>
      <c r="H7" s="488"/>
      <c r="I7" s="488"/>
      <c r="J7" s="488"/>
      <c r="K7" s="488"/>
      <c r="L7" s="488"/>
      <c r="M7" s="787" t="str">
        <f>①基本情報!$Y$8&amp;①基本情報!$N$9</f>
        <v/>
      </c>
      <c r="N7" s="758"/>
      <c r="O7" s="758"/>
      <c r="P7" s="758"/>
      <c r="Q7" s="758"/>
      <c r="R7" s="758"/>
      <c r="S7" s="758"/>
      <c r="T7" s="758"/>
      <c r="U7" s="758"/>
      <c r="V7" s="758"/>
      <c r="W7" s="758"/>
      <c r="X7" s="758"/>
      <c r="Y7" s="758"/>
      <c r="Z7" s="758"/>
      <c r="AA7" s="788"/>
      <c r="AB7" s="789" t="s">
        <v>231</v>
      </c>
      <c r="AC7" s="790"/>
      <c r="AD7" s="790">
        <f>①基本情報!$AB$12</f>
        <v>0</v>
      </c>
      <c r="AE7" s="790"/>
      <c r="AF7" s="790"/>
      <c r="AG7" s="790"/>
      <c r="AH7" s="790"/>
      <c r="AI7" s="791"/>
      <c r="AJ7" s="240"/>
    </row>
    <row r="8" spans="1:38" ht="18.75" customHeight="1">
      <c r="A8" s="578" t="s">
        <v>17</v>
      </c>
      <c r="B8" s="573"/>
      <c r="C8" s="573"/>
      <c r="D8" s="573"/>
      <c r="E8" s="573"/>
      <c r="F8" s="573"/>
      <c r="G8" s="573"/>
      <c r="H8" s="573"/>
      <c r="I8" s="573"/>
      <c r="J8" s="573"/>
      <c r="K8" s="573"/>
      <c r="L8" s="574"/>
      <c r="M8" s="578" t="s">
        <v>232</v>
      </c>
      <c r="N8" s="573"/>
      <c r="O8" s="573"/>
      <c r="P8" s="573"/>
      <c r="Q8" s="573"/>
      <c r="R8" s="573"/>
      <c r="S8" s="573"/>
      <c r="T8" s="574"/>
      <c r="U8" s="578" t="s">
        <v>233</v>
      </c>
      <c r="V8" s="573"/>
      <c r="W8" s="573"/>
      <c r="X8" s="573"/>
      <c r="Y8" s="573"/>
      <c r="Z8" s="573"/>
      <c r="AA8" s="573"/>
      <c r="AB8" s="573"/>
      <c r="AC8" s="573"/>
      <c r="AD8" s="573"/>
      <c r="AE8" s="573"/>
      <c r="AF8" s="573"/>
      <c r="AG8" s="573"/>
      <c r="AH8" s="573"/>
      <c r="AI8" s="573"/>
      <c r="AJ8" s="240"/>
    </row>
    <row r="9" spans="1:38" ht="18.75" customHeight="1">
      <c r="A9" s="519" t="s">
        <v>234</v>
      </c>
      <c r="B9" s="481"/>
      <c r="C9" s="784" t="str">
        <f>①基本情報!$D$17&amp;" "&amp;①基本情報!$I$17</f>
        <v xml:space="preserve"> </v>
      </c>
      <c r="D9" s="784"/>
      <c r="E9" s="784"/>
      <c r="F9" s="784"/>
      <c r="G9" s="784"/>
      <c r="H9" s="784"/>
      <c r="I9" s="784"/>
      <c r="J9" s="784"/>
      <c r="K9" s="784"/>
      <c r="L9" s="785"/>
      <c r="M9" s="519">
        <f>①基本情報!$N$18</f>
        <v>0</v>
      </c>
      <c r="N9" s="481"/>
      <c r="O9" s="481"/>
      <c r="P9" s="481"/>
      <c r="Q9" s="481"/>
      <c r="R9" s="481"/>
      <c r="S9" s="481"/>
      <c r="T9" s="482"/>
      <c r="U9" s="582" t="s">
        <v>235</v>
      </c>
      <c r="V9" s="474"/>
      <c r="W9" s="573">
        <f>①基本情報!$N$20</f>
        <v>0</v>
      </c>
      <c r="X9" s="573"/>
      <c r="Y9" s="573"/>
      <c r="Z9" s="573"/>
      <c r="AA9" s="573"/>
      <c r="AB9" s="573"/>
      <c r="AC9" s="573"/>
      <c r="AD9" s="573"/>
      <c r="AE9" s="573"/>
      <c r="AF9" s="573"/>
      <c r="AG9" s="573"/>
      <c r="AH9" s="573"/>
      <c r="AI9" s="573"/>
      <c r="AJ9" s="240"/>
    </row>
    <row r="10" spans="1:38" ht="18.75" customHeight="1">
      <c r="A10" s="582" t="str">
        <f>①基本情報!$D$18&amp;" "&amp;①基本情報!$I$18</f>
        <v xml:space="preserve"> </v>
      </c>
      <c r="B10" s="474"/>
      <c r="C10" s="474"/>
      <c r="D10" s="474"/>
      <c r="E10" s="474"/>
      <c r="F10" s="474"/>
      <c r="G10" s="474"/>
      <c r="H10" s="474"/>
      <c r="I10" s="474"/>
      <c r="J10" s="474"/>
      <c r="K10" s="474"/>
      <c r="L10" s="475"/>
      <c r="M10" s="582"/>
      <c r="N10" s="474"/>
      <c r="O10" s="474"/>
      <c r="P10" s="474"/>
      <c r="Q10" s="474"/>
      <c r="R10" s="474"/>
      <c r="S10" s="474"/>
      <c r="T10" s="475"/>
      <c r="U10" s="582" t="s">
        <v>236</v>
      </c>
      <c r="V10" s="474"/>
      <c r="W10" s="474"/>
      <c r="X10" s="474"/>
      <c r="Y10" s="573">
        <f>①基本情報!$W$18</f>
        <v>0</v>
      </c>
      <c r="Z10" s="573"/>
      <c r="AA10" s="573"/>
      <c r="AB10" s="573"/>
      <c r="AC10" s="573"/>
      <c r="AD10" s="573"/>
      <c r="AE10" s="573"/>
      <c r="AF10" s="573"/>
      <c r="AG10" s="573"/>
      <c r="AH10" s="573"/>
      <c r="AI10" s="573"/>
      <c r="AJ10" s="240"/>
    </row>
    <row r="11" spans="1:38" ht="18.75" customHeight="1">
      <c r="A11" s="488" t="s">
        <v>237</v>
      </c>
      <c r="B11" s="488"/>
      <c r="C11" s="488"/>
      <c r="D11" s="488"/>
      <c r="E11" s="488"/>
      <c r="F11" s="488"/>
      <c r="G11" s="488" t="s">
        <v>18</v>
      </c>
      <c r="H11" s="488"/>
      <c r="I11" s="488"/>
      <c r="J11" s="488"/>
      <c r="K11" s="488"/>
      <c r="L11" s="488"/>
      <c r="M11" s="488"/>
      <c r="N11" s="488"/>
      <c r="O11" s="488"/>
      <c r="P11" s="488"/>
      <c r="Q11" s="488"/>
      <c r="R11" s="578" t="s">
        <v>300</v>
      </c>
      <c r="S11" s="573"/>
      <c r="T11" s="573"/>
      <c r="U11" s="573"/>
      <c r="V11" s="573"/>
      <c r="W11" s="574"/>
      <c r="X11" s="239"/>
      <c r="Y11" s="330"/>
      <c r="Z11" s="330"/>
      <c r="AA11" s="330"/>
      <c r="AB11" s="330"/>
      <c r="AC11" s="330"/>
      <c r="AD11" s="330"/>
      <c r="AE11" s="241"/>
      <c r="AF11" s="241"/>
      <c r="AG11" s="241"/>
      <c r="AH11" s="241"/>
      <c r="AI11" s="241"/>
      <c r="AJ11" s="242"/>
      <c r="AK11" s="242"/>
      <c r="AL11" s="242"/>
    </row>
    <row r="12" spans="1:38" ht="18.75" customHeight="1">
      <c r="A12" s="519">
        <f>①基本情報!$D$29</f>
        <v>0</v>
      </c>
      <c r="B12" s="481"/>
      <c r="C12" s="481"/>
      <c r="D12" s="481"/>
      <c r="E12" s="481"/>
      <c r="F12" s="481"/>
      <c r="G12" s="775" t="s">
        <v>234</v>
      </c>
      <c r="H12" s="472"/>
      <c r="I12" s="776" t="str">
        <f>①基本情報!$D$26&amp;" "&amp;①基本情報!$I$26</f>
        <v xml:space="preserve"> </v>
      </c>
      <c r="J12" s="776"/>
      <c r="K12" s="776"/>
      <c r="L12" s="776"/>
      <c r="M12" s="776"/>
      <c r="N12" s="776"/>
      <c r="O12" s="776"/>
      <c r="P12" s="776"/>
      <c r="Q12" s="777"/>
      <c r="R12" s="778">
        <f>①基本情報!$N$31</f>
        <v>0</v>
      </c>
      <c r="S12" s="779"/>
      <c r="T12" s="779"/>
      <c r="U12" s="779"/>
      <c r="V12" s="779"/>
      <c r="W12" s="780"/>
      <c r="X12" s="240"/>
      <c r="Y12" s="331"/>
      <c r="Z12" s="331"/>
      <c r="AA12" s="331"/>
      <c r="AB12" s="331"/>
      <c r="AC12" s="331"/>
      <c r="AD12" s="331"/>
      <c r="AE12" s="241"/>
      <c r="AF12" s="241"/>
      <c r="AG12" s="241"/>
      <c r="AH12" s="241"/>
      <c r="AI12" s="241"/>
      <c r="AJ12" s="242"/>
      <c r="AK12" s="242"/>
      <c r="AL12" s="242"/>
    </row>
    <row r="13" spans="1:38" ht="18.75" customHeight="1">
      <c r="A13" s="582"/>
      <c r="B13" s="474"/>
      <c r="C13" s="474"/>
      <c r="D13" s="474"/>
      <c r="E13" s="474"/>
      <c r="F13" s="474"/>
      <c r="G13" s="582" t="str">
        <f>①基本情報!$D$27&amp;" "&amp;①基本情報!$I$27</f>
        <v xml:space="preserve"> </v>
      </c>
      <c r="H13" s="474"/>
      <c r="I13" s="474"/>
      <c r="J13" s="474"/>
      <c r="K13" s="474"/>
      <c r="L13" s="474"/>
      <c r="M13" s="474"/>
      <c r="N13" s="474"/>
      <c r="O13" s="474"/>
      <c r="P13" s="474"/>
      <c r="Q13" s="475"/>
      <c r="R13" s="781"/>
      <c r="S13" s="782"/>
      <c r="T13" s="782"/>
      <c r="U13" s="782"/>
      <c r="V13" s="782"/>
      <c r="W13" s="783"/>
      <c r="X13" s="240"/>
      <c r="Y13" s="331"/>
      <c r="Z13" s="331"/>
      <c r="AA13" s="331"/>
      <c r="AB13" s="331"/>
      <c r="AC13" s="331"/>
      <c r="AD13" s="331"/>
      <c r="AE13" s="241"/>
      <c r="AF13" s="241"/>
      <c r="AG13" s="241"/>
      <c r="AH13" s="241"/>
      <c r="AI13" s="241"/>
      <c r="AJ13" s="242"/>
      <c r="AK13" s="242"/>
      <c r="AL13" s="242"/>
    </row>
    <row r="14" spans="1:38" ht="15" customHeight="1">
      <c r="A14" s="770" t="s">
        <v>238</v>
      </c>
      <c r="B14" s="770"/>
      <c r="C14" s="771" t="s">
        <v>239</v>
      </c>
      <c r="D14" s="771"/>
      <c r="E14" s="771"/>
      <c r="F14" s="771"/>
      <c r="G14" s="771"/>
      <c r="H14" s="771"/>
      <c r="I14" s="771"/>
      <c r="J14" s="771"/>
      <c r="K14" s="771"/>
      <c r="L14" s="771"/>
      <c r="M14" s="771"/>
      <c r="N14" s="771"/>
      <c r="O14" s="771"/>
      <c r="P14" s="771"/>
      <c r="Q14" s="771"/>
      <c r="R14" s="771"/>
      <c r="S14" s="771"/>
      <c r="T14" s="771"/>
      <c r="U14" s="771"/>
      <c r="V14" s="771"/>
      <c r="W14" s="771"/>
      <c r="X14" s="772"/>
      <c r="Y14" s="772"/>
      <c r="Z14" s="772"/>
      <c r="AA14" s="772"/>
      <c r="AB14" s="772"/>
      <c r="AC14" s="772"/>
      <c r="AD14" s="772"/>
      <c r="AE14" s="772"/>
      <c r="AF14" s="772"/>
      <c r="AG14" s="772"/>
      <c r="AH14" s="772"/>
      <c r="AI14" s="772"/>
    </row>
    <row r="15" spans="1:38" ht="29.25" customHeight="1">
      <c r="A15" s="773" t="s">
        <v>240</v>
      </c>
      <c r="B15" s="773"/>
      <c r="C15" s="759" t="s">
        <v>241</v>
      </c>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c r="AB15" s="759"/>
      <c r="AC15" s="759"/>
      <c r="AD15" s="759"/>
      <c r="AE15" s="759"/>
      <c r="AF15" s="759"/>
      <c r="AG15" s="759"/>
      <c r="AH15" s="759"/>
      <c r="AI15" s="759"/>
    </row>
    <row r="16" spans="1:38" ht="11.25" customHeight="1">
      <c r="A16" s="243"/>
      <c r="B16" s="243"/>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row>
    <row r="17" spans="1:40" ht="26.15" customHeight="1">
      <c r="A17" s="488" t="s">
        <v>188</v>
      </c>
      <c r="B17" s="488"/>
      <c r="C17" s="488"/>
      <c r="D17" s="488"/>
      <c r="E17" s="488"/>
      <c r="F17" s="488"/>
      <c r="G17" s="488"/>
      <c r="H17" s="578"/>
      <c r="I17" s="774">
        <f>'⑤-2関東男選択'!$W$18</f>
        <v>0</v>
      </c>
      <c r="J17" s="769"/>
      <c r="K17" s="769"/>
      <c r="L17" s="769"/>
      <c r="M17" s="769"/>
      <c r="N17" s="769"/>
      <c r="O17" s="769"/>
      <c r="P17" s="769"/>
      <c r="Q17" s="769"/>
      <c r="R17" s="769"/>
      <c r="S17" s="769"/>
      <c r="T17" s="769"/>
      <c r="U17" s="244"/>
      <c r="V17" s="244"/>
      <c r="W17" s="244"/>
      <c r="X17" s="244"/>
      <c r="Y17" s="244"/>
      <c r="Z17" s="244"/>
      <c r="AA17" s="244"/>
      <c r="AB17" s="244"/>
      <c r="AC17" s="244"/>
      <c r="AD17" s="244"/>
      <c r="AE17" s="244"/>
      <c r="AF17" s="244"/>
      <c r="AG17" s="244"/>
      <c r="AH17" s="244"/>
      <c r="AI17" s="244"/>
    </row>
    <row r="18" spans="1:40" ht="12" customHeight="1">
      <c r="A18" s="243"/>
      <c r="B18" s="243"/>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row>
    <row r="19" spans="1:40" ht="15" customHeight="1">
      <c r="A19" s="488" t="s">
        <v>242</v>
      </c>
      <c r="B19" s="488"/>
      <c r="C19" s="488"/>
      <c r="D19" s="578" t="s">
        <v>44</v>
      </c>
      <c r="E19" s="573"/>
      <c r="F19" s="573"/>
      <c r="G19" s="573"/>
      <c r="H19" s="573"/>
      <c r="I19" s="573"/>
      <c r="J19" s="573"/>
      <c r="K19" s="574"/>
      <c r="L19" s="578" t="s">
        <v>31</v>
      </c>
      <c r="M19" s="573"/>
      <c r="N19" s="573"/>
      <c r="O19" s="573"/>
      <c r="P19" s="573"/>
      <c r="Q19" s="573"/>
      <c r="R19" s="573"/>
      <c r="S19" s="574"/>
      <c r="T19" s="519" t="s">
        <v>26</v>
      </c>
      <c r="U19" s="482"/>
      <c r="V19" s="519" t="s">
        <v>243</v>
      </c>
      <c r="W19" s="482"/>
      <c r="X19" s="488" t="s">
        <v>28</v>
      </c>
      <c r="Y19" s="488"/>
      <c r="Z19" s="488"/>
      <c r="AA19" s="488"/>
      <c r="AB19" s="488" t="s">
        <v>29</v>
      </c>
      <c r="AC19" s="488"/>
      <c r="AD19" s="488" t="s">
        <v>30</v>
      </c>
      <c r="AE19" s="488"/>
      <c r="AF19" s="765" t="s">
        <v>244</v>
      </c>
      <c r="AG19" s="766"/>
      <c r="AH19" s="769" t="s">
        <v>293</v>
      </c>
      <c r="AI19" s="488"/>
    </row>
    <row r="20" spans="1:40" ht="15" customHeight="1">
      <c r="A20" s="488"/>
      <c r="B20" s="488"/>
      <c r="C20" s="488"/>
      <c r="D20" s="578" t="s">
        <v>25</v>
      </c>
      <c r="E20" s="573"/>
      <c r="F20" s="573"/>
      <c r="G20" s="729"/>
      <c r="H20" s="730" t="s">
        <v>10</v>
      </c>
      <c r="I20" s="573"/>
      <c r="J20" s="573"/>
      <c r="K20" s="574"/>
      <c r="L20" s="578" t="s">
        <v>57</v>
      </c>
      <c r="M20" s="573"/>
      <c r="N20" s="573"/>
      <c r="O20" s="729"/>
      <c r="P20" s="730" t="s">
        <v>58</v>
      </c>
      <c r="Q20" s="573"/>
      <c r="R20" s="573"/>
      <c r="S20" s="574"/>
      <c r="T20" s="582"/>
      <c r="U20" s="475"/>
      <c r="V20" s="582"/>
      <c r="W20" s="475"/>
      <c r="X20" s="488"/>
      <c r="Y20" s="488"/>
      <c r="Z20" s="488"/>
      <c r="AA20" s="488"/>
      <c r="AB20" s="488"/>
      <c r="AC20" s="488"/>
      <c r="AD20" s="488"/>
      <c r="AE20" s="488"/>
      <c r="AF20" s="767"/>
      <c r="AG20" s="768"/>
      <c r="AH20" s="488"/>
      <c r="AI20" s="488"/>
    </row>
    <row r="21" spans="1:40" ht="37.4" customHeight="1">
      <c r="A21" s="488" t="s">
        <v>19</v>
      </c>
      <c r="B21" s="488"/>
      <c r="C21" s="488"/>
      <c r="D21" s="578" t="str">
        <f>IF($AN21=0,"",VLOOKUP($AN21,②男入力!$B$10:$AN$33,3))</f>
        <v/>
      </c>
      <c r="E21" s="573" t="e">
        <f t="shared" ref="E21:G27" si="0">IF(D21=0,"",VLOOKUP(D21,$B$10:$Q$30,6))</f>
        <v>#N/A</v>
      </c>
      <c r="F21" s="573" t="e">
        <f t="shared" si="0"/>
        <v>#N/A</v>
      </c>
      <c r="G21" s="729" t="e">
        <f t="shared" si="0"/>
        <v>#N/A</v>
      </c>
      <c r="H21" s="730" t="str">
        <f>IF($AN21=0,"",VLOOKUP($AN21,②男入力!$B$10:$AN$33,7))</f>
        <v/>
      </c>
      <c r="I21" s="573" t="e">
        <f t="shared" ref="I21:K27" si="1">IF(H21=0,"",VLOOKUP(H21,$B$10:$Q$30,6))</f>
        <v>#N/A</v>
      </c>
      <c r="J21" s="573" t="e">
        <f t="shared" si="1"/>
        <v>#N/A</v>
      </c>
      <c r="K21" s="574" t="e">
        <f t="shared" si="1"/>
        <v>#N/A</v>
      </c>
      <c r="L21" s="578" t="str">
        <f>IF($AN21=0,"",VLOOKUP($AN21,②男入力!$B$10:$AN$33,11))</f>
        <v/>
      </c>
      <c r="M21" s="573" t="e">
        <f t="shared" ref="M21:O27" si="2">IF(L21=0,"",VLOOKUP(L21,$B$10:$Q$30,6))</f>
        <v>#N/A</v>
      </c>
      <c r="N21" s="573" t="e">
        <f t="shared" si="2"/>
        <v>#N/A</v>
      </c>
      <c r="O21" s="729" t="e">
        <f t="shared" si="2"/>
        <v>#N/A</v>
      </c>
      <c r="P21" s="730" t="str">
        <f>IF($AN21=0,"",VLOOKUP($AN21,②男入力!$B$10:$AN$33,15))</f>
        <v/>
      </c>
      <c r="Q21" s="573" t="e">
        <f t="shared" ref="Q21:S27" si="3">IF(P21=0,"",VLOOKUP(P21,$B$10:$Q$30,6))</f>
        <v>#N/A</v>
      </c>
      <c r="R21" s="573" t="e">
        <f t="shared" si="3"/>
        <v>#N/A</v>
      </c>
      <c r="S21" s="574" t="e">
        <f t="shared" si="3"/>
        <v>#N/A</v>
      </c>
      <c r="T21" s="578" t="str">
        <f>IF($AN21=0,"",VLOOKUP($AN21,②男入力!$B$10:$AN$33,19))</f>
        <v/>
      </c>
      <c r="U21" s="574" t="e">
        <f t="shared" ref="U21:AE27" si="4">IF(T21=0,"",VLOOKUP(T21,$B$10:$Q$30,6))</f>
        <v>#N/A</v>
      </c>
      <c r="V21" s="578" t="str">
        <f>IF($AN21=0,"",VLOOKUP($AN21,②男入力!$B$10:$AN$33,21))</f>
        <v/>
      </c>
      <c r="W21" s="574" t="e">
        <f t="shared" si="4"/>
        <v>#N/A</v>
      </c>
      <c r="X21" s="760" t="str">
        <f>IF($AN21=0,"",VLOOKUP($AN21,②男入力!$B$10:$AN$33,23))</f>
        <v/>
      </c>
      <c r="Y21" s="761" t="e">
        <f t="shared" si="4"/>
        <v>#N/A</v>
      </c>
      <c r="Z21" s="761" t="s">
        <v>286</v>
      </c>
      <c r="AA21" s="762" t="e">
        <f t="shared" si="4"/>
        <v>#N/A</v>
      </c>
      <c r="AB21" s="578" t="str">
        <f>IF($AN21=0,"",VLOOKUP($AN21,②男入力!$B$10:$AN$33,34))</f>
        <v/>
      </c>
      <c r="AC21" s="574" t="e">
        <f t="shared" si="4"/>
        <v>#N/A</v>
      </c>
      <c r="AD21" s="578" t="str">
        <f>IF($AN21=0,"",VLOOKUP($AN21,②男入力!$B$10:$AN$33,37))</f>
        <v/>
      </c>
      <c r="AE21" s="574" t="e">
        <f t="shared" si="4"/>
        <v>#N/A</v>
      </c>
      <c r="AF21" s="578">
        <f>'⑤-2関東男選択'!$Z10</f>
        <v>0</v>
      </c>
      <c r="AG21" s="574"/>
      <c r="AH21" s="763" t="str">
        <f>IF($AN21=0,"",VLOOKUP($AN21,②男入力!$B$10:$BN$33,47))</f>
        <v/>
      </c>
      <c r="AI21" s="764" t="e">
        <f t="shared" ref="AI21" si="5">IF(AH21=0,"",VLOOKUP(AH21,$B$10:$Q$30,6))</f>
        <v>#N/A</v>
      </c>
      <c r="AN21" s="294">
        <f>'⑤-2関東男選択'!V10</f>
        <v>0</v>
      </c>
    </row>
    <row r="22" spans="1:40" ht="37.5" customHeight="1">
      <c r="A22" s="488" t="s">
        <v>20</v>
      </c>
      <c r="B22" s="488"/>
      <c r="C22" s="488"/>
      <c r="D22" s="578" t="str">
        <f>IF($AN22=0,"",VLOOKUP($AN22,②男入力!$B$10:$AN$33,3))</f>
        <v/>
      </c>
      <c r="E22" s="573" t="e">
        <f t="shared" si="0"/>
        <v>#N/A</v>
      </c>
      <c r="F22" s="573" t="e">
        <f t="shared" si="0"/>
        <v>#N/A</v>
      </c>
      <c r="G22" s="729" t="e">
        <f t="shared" si="0"/>
        <v>#N/A</v>
      </c>
      <c r="H22" s="730" t="str">
        <f>IF($AN22=0,"",VLOOKUP($AN22,②男入力!$B$10:$AN$33,7))</f>
        <v/>
      </c>
      <c r="I22" s="573" t="e">
        <f t="shared" si="1"/>
        <v>#N/A</v>
      </c>
      <c r="J22" s="573" t="e">
        <f t="shared" si="1"/>
        <v>#N/A</v>
      </c>
      <c r="K22" s="574" t="e">
        <f t="shared" si="1"/>
        <v>#N/A</v>
      </c>
      <c r="L22" s="578" t="str">
        <f>IF($AN22=0,"",VLOOKUP($AN22,②男入力!$B$10:$AN$33,11))</f>
        <v/>
      </c>
      <c r="M22" s="573" t="e">
        <f t="shared" si="2"/>
        <v>#N/A</v>
      </c>
      <c r="N22" s="573" t="e">
        <f t="shared" si="2"/>
        <v>#N/A</v>
      </c>
      <c r="O22" s="729" t="e">
        <f t="shared" si="2"/>
        <v>#N/A</v>
      </c>
      <c r="P22" s="730" t="str">
        <f>IF($AN22=0,"",VLOOKUP($AN22,②男入力!$B$10:$AN$33,15))</f>
        <v/>
      </c>
      <c r="Q22" s="573" t="e">
        <f t="shared" si="3"/>
        <v>#N/A</v>
      </c>
      <c r="R22" s="573" t="e">
        <f t="shared" si="3"/>
        <v>#N/A</v>
      </c>
      <c r="S22" s="574" t="e">
        <f t="shared" si="3"/>
        <v>#N/A</v>
      </c>
      <c r="T22" s="578" t="str">
        <f>IF($AN22=0,"",VLOOKUP($AN22,②男入力!$B$10:$AN$33,19))</f>
        <v/>
      </c>
      <c r="U22" s="574" t="e">
        <f t="shared" si="4"/>
        <v>#N/A</v>
      </c>
      <c r="V22" s="578" t="str">
        <f>IF($AN22=0,"",VLOOKUP($AN22,②男入力!$B$10:$AN$33,21))</f>
        <v/>
      </c>
      <c r="W22" s="574" t="e">
        <f t="shared" si="4"/>
        <v>#N/A</v>
      </c>
      <c r="X22" s="760" t="str">
        <f>IF($AN22=0,"",VLOOKUP($AN22,②男入力!$B$10:$AN$33,23))</f>
        <v/>
      </c>
      <c r="Y22" s="761" t="e">
        <f t="shared" si="4"/>
        <v>#N/A</v>
      </c>
      <c r="Z22" s="761" t="s">
        <v>286</v>
      </c>
      <c r="AA22" s="762" t="e">
        <f t="shared" si="4"/>
        <v>#N/A</v>
      </c>
      <c r="AB22" s="578" t="str">
        <f>IF($AN22=0,"",VLOOKUP($AN22,②男入力!$B$10:$AN$33,34))</f>
        <v/>
      </c>
      <c r="AC22" s="574" t="e">
        <f t="shared" si="4"/>
        <v>#N/A</v>
      </c>
      <c r="AD22" s="578" t="str">
        <f>IF($AN22=0,"",VLOOKUP($AN22,②男入力!$B$10:$AN$33,37))</f>
        <v/>
      </c>
      <c r="AE22" s="574" t="e">
        <f t="shared" si="4"/>
        <v>#N/A</v>
      </c>
      <c r="AF22" s="578">
        <f>'⑤-2関東男選択'!$Z11</f>
        <v>0</v>
      </c>
      <c r="AG22" s="574"/>
      <c r="AH22" s="763" t="str">
        <f>IF($AN22=0,"",VLOOKUP($AN22,②男入力!$B$10:$BN$33,47))</f>
        <v/>
      </c>
      <c r="AI22" s="764" t="e">
        <f t="shared" ref="AI22:AI27" si="6">IF(AH22=0,"",VLOOKUP(AH22,$B$10:$Q$30,6))</f>
        <v>#N/A</v>
      </c>
      <c r="AN22" s="294">
        <f>'⑤-2関東男選択'!V11</f>
        <v>0</v>
      </c>
    </row>
    <row r="23" spans="1:40" ht="37.5" customHeight="1">
      <c r="A23" s="488" t="s">
        <v>21</v>
      </c>
      <c r="B23" s="488"/>
      <c r="C23" s="488"/>
      <c r="D23" s="578" t="str">
        <f>IF($AN23=0,"",VLOOKUP($AN23,②男入力!$B$10:$AN$33,3))</f>
        <v/>
      </c>
      <c r="E23" s="573" t="e">
        <f t="shared" si="0"/>
        <v>#N/A</v>
      </c>
      <c r="F23" s="573" t="e">
        <f t="shared" si="0"/>
        <v>#N/A</v>
      </c>
      <c r="G23" s="729" t="e">
        <f t="shared" si="0"/>
        <v>#N/A</v>
      </c>
      <c r="H23" s="730" t="str">
        <f>IF($AN23=0,"",VLOOKUP($AN23,②男入力!$B$10:$AN$33,7))</f>
        <v/>
      </c>
      <c r="I23" s="573" t="e">
        <f t="shared" si="1"/>
        <v>#N/A</v>
      </c>
      <c r="J23" s="573" t="e">
        <f t="shared" si="1"/>
        <v>#N/A</v>
      </c>
      <c r="K23" s="574" t="e">
        <f t="shared" si="1"/>
        <v>#N/A</v>
      </c>
      <c r="L23" s="578" t="str">
        <f>IF($AN23=0,"",VLOOKUP($AN23,②男入力!$B$10:$AN$33,11))</f>
        <v/>
      </c>
      <c r="M23" s="573" t="e">
        <f t="shared" si="2"/>
        <v>#N/A</v>
      </c>
      <c r="N23" s="573" t="e">
        <f t="shared" si="2"/>
        <v>#N/A</v>
      </c>
      <c r="O23" s="729" t="e">
        <f t="shared" si="2"/>
        <v>#N/A</v>
      </c>
      <c r="P23" s="730" t="str">
        <f>IF($AN23=0,"",VLOOKUP($AN23,②男入力!$B$10:$AN$33,15))</f>
        <v/>
      </c>
      <c r="Q23" s="573" t="e">
        <f t="shared" si="3"/>
        <v>#N/A</v>
      </c>
      <c r="R23" s="573" t="e">
        <f t="shared" si="3"/>
        <v>#N/A</v>
      </c>
      <c r="S23" s="574" t="e">
        <f t="shared" si="3"/>
        <v>#N/A</v>
      </c>
      <c r="T23" s="578" t="str">
        <f>IF($AN23=0,"",VLOOKUP($AN23,②男入力!$B$10:$AN$33,19))</f>
        <v/>
      </c>
      <c r="U23" s="574" t="e">
        <f t="shared" si="4"/>
        <v>#N/A</v>
      </c>
      <c r="V23" s="578" t="str">
        <f>IF($AN23=0,"",VLOOKUP($AN23,②男入力!$B$10:$AN$33,21))</f>
        <v/>
      </c>
      <c r="W23" s="574" t="e">
        <f t="shared" si="4"/>
        <v>#N/A</v>
      </c>
      <c r="X23" s="760" t="str">
        <f>IF($AN23=0,"",VLOOKUP($AN23,②男入力!$B$10:$AN$33,23))</f>
        <v/>
      </c>
      <c r="Y23" s="761" t="e">
        <f t="shared" si="4"/>
        <v>#N/A</v>
      </c>
      <c r="Z23" s="761" t="s">
        <v>286</v>
      </c>
      <c r="AA23" s="762" t="e">
        <f t="shared" si="4"/>
        <v>#N/A</v>
      </c>
      <c r="AB23" s="578" t="str">
        <f>IF($AN23=0,"",VLOOKUP($AN23,②男入力!$B$10:$AN$33,34))</f>
        <v/>
      </c>
      <c r="AC23" s="574" t="e">
        <f t="shared" si="4"/>
        <v>#N/A</v>
      </c>
      <c r="AD23" s="578" t="str">
        <f>IF($AN23=0,"",VLOOKUP($AN23,②男入力!$B$10:$AN$33,37))</f>
        <v/>
      </c>
      <c r="AE23" s="574" t="e">
        <f t="shared" si="4"/>
        <v>#N/A</v>
      </c>
      <c r="AF23" s="578">
        <f>'⑤-2関東男選択'!$Z12</f>
        <v>0</v>
      </c>
      <c r="AG23" s="574"/>
      <c r="AH23" s="763" t="str">
        <f>IF($AN23=0,"",VLOOKUP($AN23,②男入力!$B$10:$BN$33,47))</f>
        <v/>
      </c>
      <c r="AI23" s="764" t="e">
        <f t="shared" si="6"/>
        <v>#N/A</v>
      </c>
      <c r="AN23" s="294">
        <f>'⑤-2関東男選択'!V12</f>
        <v>0</v>
      </c>
    </row>
    <row r="24" spans="1:40" ht="37.5" customHeight="1">
      <c r="A24" s="488" t="s">
        <v>77</v>
      </c>
      <c r="B24" s="488"/>
      <c r="C24" s="488"/>
      <c r="D24" s="578" t="str">
        <f>IF($AN24=0,"",VLOOKUP($AN24,②男入力!$B$10:$AN$33,3))</f>
        <v/>
      </c>
      <c r="E24" s="573" t="e">
        <f t="shared" si="0"/>
        <v>#N/A</v>
      </c>
      <c r="F24" s="573" t="e">
        <f t="shared" si="0"/>
        <v>#N/A</v>
      </c>
      <c r="G24" s="729" t="e">
        <f t="shared" si="0"/>
        <v>#N/A</v>
      </c>
      <c r="H24" s="730" t="str">
        <f>IF($AN24=0,"",VLOOKUP($AN24,②男入力!$B$10:$AN$33,7))</f>
        <v/>
      </c>
      <c r="I24" s="573" t="e">
        <f t="shared" si="1"/>
        <v>#N/A</v>
      </c>
      <c r="J24" s="573" t="e">
        <f t="shared" si="1"/>
        <v>#N/A</v>
      </c>
      <c r="K24" s="574" t="e">
        <f t="shared" si="1"/>
        <v>#N/A</v>
      </c>
      <c r="L24" s="578" t="str">
        <f>IF($AN24=0,"",VLOOKUP($AN24,②男入力!$B$10:$AN$33,11))</f>
        <v/>
      </c>
      <c r="M24" s="573" t="e">
        <f t="shared" si="2"/>
        <v>#N/A</v>
      </c>
      <c r="N24" s="573" t="e">
        <f t="shared" si="2"/>
        <v>#N/A</v>
      </c>
      <c r="O24" s="729" t="e">
        <f t="shared" si="2"/>
        <v>#N/A</v>
      </c>
      <c r="P24" s="730" t="str">
        <f>IF($AN24=0,"",VLOOKUP($AN24,②男入力!$B$10:$AN$33,15))</f>
        <v/>
      </c>
      <c r="Q24" s="573" t="e">
        <f t="shared" si="3"/>
        <v>#N/A</v>
      </c>
      <c r="R24" s="573" t="e">
        <f t="shared" si="3"/>
        <v>#N/A</v>
      </c>
      <c r="S24" s="574" t="e">
        <f t="shared" si="3"/>
        <v>#N/A</v>
      </c>
      <c r="T24" s="578" t="str">
        <f>IF($AN24=0,"",VLOOKUP($AN24,②男入力!$B$10:$AN$33,19))</f>
        <v/>
      </c>
      <c r="U24" s="574" t="e">
        <f t="shared" si="4"/>
        <v>#N/A</v>
      </c>
      <c r="V24" s="578" t="str">
        <f>IF($AN24=0,"",VLOOKUP($AN24,②男入力!$B$10:$AN$33,21))</f>
        <v/>
      </c>
      <c r="W24" s="574" t="e">
        <f t="shared" si="4"/>
        <v>#N/A</v>
      </c>
      <c r="X24" s="760" t="str">
        <f>IF($AN24=0,"",VLOOKUP($AN24,②男入力!$B$10:$AN$33,23))</f>
        <v/>
      </c>
      <c r="Y24" s="761" t="e">
        <f t="shared" si="4"/>
        <v>#N/A</v>
      </c>
      <c r="Z24" s="761" t="s">
        <v>286</v>
      </c>
      <c r="AA24" s="762" t="e">
        <f t="shared" si="4"/>
        <v>#N/A</v>
      </c>
      <c r="AB24" s="578" t="str">
        <f>IF($AN24=0,"",VLOOKUP($AN24,②男入力!$B$10:$AN$33,34))</f>
        <v/>
      </c>
      <c r="AC24" s="574" t="e">
        <f t="shared" si="4"/>
        <v>#N/A</v>
      </c>
      <c r="AD24" s="578" t="str">
        <f>IF($AN24=0,"",VLOOKUP($AN24,②男入力!$B$10:$AN$33,37))</f>
        <v/>
      </c>
      <c r="AE24" s="574" t="e">
        <f t="shared" si="4"/>
        <v>#N/A</v>
      </c>
      <c r="AF24" s="578">
        <f>'⑤-2関東男選択'!$Z13</f>
        <v>0</v>
      </c>
      <c r="AG24" s="574"/>
      <c r="AH24" s="763" t="str">
        <f>IF($AN24=0,"",VLOOKUP($AN24,②男入力!$B$10:$BN$33,47))</f>
        <v/>
      </c>
      <c r="AI24" s="764" t="e">
        <f t="shared" si="6"/>
        <v>#N/A</v>
      </c>
      <c r="AN24" s="294">
        <f>'⑤-2関東男選択'!V13</f>
        <v>0</v>
      </c>
    </row>
    <row r="25" spans="1:40" ht="37.5" customHeight="1">
      <c r="A25" s="488" t="s">
        <v>23</v>
      </c>
      <c r="B25" s="488"/>
      <c r="C25" s="488"/>
      <c r="D25" s="578" t="str">
        <f>IF($AN25=0,"",VLOOKUP($AN25,②男入力!$B$10:$AN$33,3))</f>
        <v/>
      </c>
      <c r="E25" s="573" t="e">
        <f t="shared" si="0"/>
        <v>#N/A</v>
      </c>
      <c r="F25" s="573" t="e">
        <f t="shared" si="0"/>
        <v>#N/A</v>
      </c>
      <c r="G25" s="729" t="e">
        <f t="shared" si="0"/>
        <v>#N/A</v>
      </c>
      <c r="H25" s="730" t="str">
        <f>IF($AN25=0,"",VLOOKUP($AN25,②男入力!$B$10:$AN$33,7))</f>
        <v/>
      </c>
      <c r="I25" s="573" t="e">
        <f t="shared" si="1"/>
        <v>#N/A</v>
      </c>
      <c r="J25" s="573" t="e">
        <f t="shared" si="1"/>
        <v>#N/A</v>
      </c>
      <c r="K25" s="574" t="e">
        <f t="shared" si="1"/>
        <v>#N/A</v>
      </c>
      <c r="L25" s="578" t="str">
        <f>IF($AN25=0,"",VLOOKUP($AN25,②男入力!$B$10:$AN$33,11))</f>
        <v/>
      </c>
      <c r="M25" s="573" t="e">
        <f t="shared" si="2"/>
        <v>#N/A</v>
      </c>
      <c r="N25" s="573" t="e">
        <f t="shared" si="2"/>
        <v>#N/A</v>
      </c>
      <c r="O25" s="729" t="e">
        <f t="shared" si="2"/>
        <v>#N/A</v>
      </c>
      <c r="P25" s="730" t="str">
        <f>IF($AN25=0,"",VLOOKUP($AN25,②男入力!$B$10:$AN$33,15))</f>
        <v/>
      </c>
      <c r="Q25" s="573" t="e">
        <f t="shared" si="3"/>
        <v>#N/A</v>
      </c>
      <c r="R25" s="573" t="e">
        <f t="shared" si="3"/>
        <v>#N/A</v>
      </c>
      <c r="S25" s="574" t="e">
        <f t="shared" si="3"/>
        <v>#N/A</v>
      </c>
      <c r="T25" s="578" t="str">
        <f>IF($AN25=0,"",VLOOKUP($AN25,②男入力!$B$10:$AN$33,19))</f>
        <v/>
      </c>
      <c r="U25" s="574" t="e">
        <f t="shared" si="4"/>
        <v>#N/A</v>
      </c>
      <c r="V25" s="578" t="str">
        <f>IF($AN25=0,"",VLOOKUP($AN25,②男入力!$B$10:$AN$33,21))</f>
        <v/>
      </c>
      <c r="W25" s="574" t="e">
        <f t="shared" si="4"/>
        <v>#N/A</v>
      </c>
      <c r="X25" s="760" t="str">
        <f>IF($AN25=0,"",VLOOKUP($AN25,②男入力!$B$10:$AN$33,23))</f>
        <v/>
      </c>
      <c r="Y25" s="761" t="e">
        <f t="shared" si="4"/>
        <v>#N/A</v>
      </c>
      <c r="Z25" s="761" t="s">
        <v>286</v>
      </c>
      <c r="AA25" s="762" t="e">
        <f t="shared" si="4"/>
        <v>#N/A</v>
      </c>
      <c r="AB25" s="578" t="str">
        <f>IF($AN25=0,"",VLOOKUP($AN25,②男入力!$B$10:$AN$33,34))</f>
        <v/>
      </c>
      <c r="AC25" s="574" t="e">
        <f t="shared" si="4"/>
        <v>#N/A</v>
      </c>
      <c r="AD25" s="578" t="str">
        <f>IF($AN25=0,"",VLOOKUP($AN25,②男入力!$B$10:$AN$33,37))</f>
        <v/>
      </c>
      <c r="AE25" s="574" t="e">
        <f t="shared" si="4"/>
        <v>#N/A</v>
      </c>
      <c r="AF25" s="578">
        <f>'⑤-2関東男選択'!$Z14</f>
        <v>0</v>
      </c>
      <c r="AG25" s="574"/>
      <c r="AH25" s="763" t="str">
        <f>IF($AN25=0,"",VLOOKUP($AN25,②男入力!$B$10:$BN$33,47))</f>
        <v/>
      </c>
      <c r="AI25" s="764" t="e">
        <f t="shared" si="6"/>
        <v>#N/A</v>
      </c>
      <c r="AN25" s="294">
        <f>'⑤-2関東男選択'!V14</f>
        <v>0</v>
      </c>
    </row>
    <row r="26" spans="1:40" ht="37.5" customHeight="1">
      <c r="A26" s="488" t="s">
        <v>224</v>
      </c>
      <c r="B26" s="488"/>
      <c r="C26" s="488"/>
      <c r="D26" s="578" t="str">
        <f>IF($AN26=0,"",VLOOKUP($AN26,②男入力!$B$10:$AN$33,3))</f>
        <v/>
      </c>
      <c r="E26" s="573" t="e">
        <f t="shared" si="0"/>
        <v>#N/A</v>
      </c>
      <c r="F26" s="573" t="e">
        <f t="shared" si="0"/>
        <v>#N/A</v>
      </c>
      <c r="G26" s="729" t="e">
        <f t="shared" si="0"/>
        <v>#N/A</v>
      </c>
      <c r="H26" s="730" t="str">
        <f>IF($AN26=0,"",VLOOKUP($AN26,②男入力!$B$10:$AN$33,7))</f>
        <v/>
      </c>
      <c r="I26" s="573" t="e">
        <f t="shared" si="1"/>
        <v>#N/A</v>
      </c>
      <c r="J26" s="573" t="e">
        <f t="shared" si="1"/>
        <v>#N/A</v>
      </c>
      <c r="K26" s="574" t="e">
        <f t="shared" si="1"/>
        <v>#N/A</v>
      </c>
      <c r="L26" s="578" t="str">
        <f>IF($AN26=0,"",VLOOKUP($AN26,②男入力!$B$10:$AN$33,11))</f>
        <v/>
      </c>
      <c r="M26" s="573" t="e">
        <f t="shared" si="2"/>
        <v>#N/A</v>
      </c>
      <c r="N26" s="573" t="e">
        <f t="shared" si="2"/>
        <v>#N/A</v>
      </c>
      <c r="O26" s="729" t="e">
        <f t="shared" si="2"/>
        <v>#N/A</v>
      </c>
      <c r="P26" s="730" t="str">
        <f>IF($AN26=0,"",VLOOKUP($AN26,②男入力!$B$10:$AN$33,15))</f>
        <v/>
      </c>
      <c r="Q26" s="573" t="e">
        <f t="shared" si="3"/>
        <v>#N/A</v>
      </c>
      <c r="R26" s="573" t="e">
        <f t="shared" si="3"/>
        <v>#N/A</v>
      </c>
      <c r="S26" s="574" t="e">
        <f t="shared" si="3"/>
        <v>#N/A</v>
      </c>
      <c r="T26" s="578" t="str">
        <f>IF($AN26=0,"",VLOOKUP($AN26,②男入力!$B$10:$AN$33,19))</f>
        <v/>
      </c>
      <c r="U26" s="574" t="e">
        <f t="shared" si="4"/>
        <v>#N/A</v>
      </c>
      <c r="V26" s="578" t="str">
        <f>IF($AN26=0,"",VLOOKUP($AN26,②男入力!$B$10:$AN$33,21))</f>
        <v/>
      </c>
      <c r="W26" s="574" t="e">
        <f t="shared" si="4"/>
        <v>#N/A</v>
      </c>
      <c r="X26" s="760" t="str">
        <f>IF($AN26=0,"",VLOOKUP($AN26,②男入力!$B$10:$AN$33,23))</f>
        <v/>
      </c>
      <c r="Y26" s="761" t="e">
        <f t="shared" si="4"/>
        <v>#N/A</v>
      </c>
      <c r="Z26" s="761" t="s">
        <v>286</v>
      </c>
      <c r="AA26" s="762" t="e">
        <f t="shared" si="4"/>
        <v>#N/A</v>
      </c>
      <c r="AB26" s="578" t="str">
        <f>IF($AN26=0,"",VLOOKUP($AN26,②男入力!$B$10:$AN$33,34))</f>
        <v/>
      </c>
      <c r="AC26" s="574" t="e">
        <f t="shared" si="4"/>
        <v>#N/A</v>
      </c>
      <c r="AD26" s="578" t="str">
        <f>IF($AN26=0,"",VLOOKUP($AN26,②男入力!$B$10:$AN$33,37))</f>
        <v/>
      </c>
      <c r="AE26" s="574" t="e">
        <f t="shared" si="4"/>
        <v>#N/A</v>
      </c>
      <c r="AF26" s="578">
        <f>'⑤-2関東男選択'!$Z15</f>
        <v>0</v>
      </c>
      <c r="AG26" s="574"/>
      <c r="AH26" s="763" t="str">
        <f>IF($AN26=0,"",VLOOKUP($AN26,②男入力!$B$10:$BN$33,47))</f>
        <v/>
      </c>
      <c r="AI26" s="764" t="e">
        <f t="shared" si="6"/>
        <v>#N/A</v>
      </c>
      <c r="AN26" s="294">
        <f>'⑤-2関東男選択'!V15</f>
        <v>0</v>
      </c>
    </row>
    <row r="27" spans="1:40" ht="37.5" customHeight="1">
      <c r="A27" s="488" t="s">
        <v>225</v>
      </c>
      <c r="B27" s="488"/>
      <c r="C27" s="488"/>
      <c r="D27" s="578" t="str">
        <f>IF($AN27=0,"",VLOOKUP($AN27,②男入力!$B$10:$AN$33,3))</f>
        <v/>
      </c>
      <c r="E27" s="573" t="e">
        <f t="shared" si="0"/>
        <v>#N/A</v>
      </c>
      <c r="F27" s="573" t="e">
        <f t="shared" si="0"/>
        <v>#N/A</v>
      </c>
      <c r="G27" s="729" t="e">
        <f t="shared" si="0"/>
        <v>#N/A</v>
      </c>
      <c r="H27" s="730" t="str">
        <f>IF($AN27=0,"",VLOOKUP($AN27,②男入力!$B$10:$AN$33,7))</f>
        <v/>
      </c>
      <c r="I27" s="573" t="e">
        <f t="shared" si="1"/>
        <v>#N/A</v>
      </c>
      <c r="J27" s="573" t="e">
        <f t="shared" si="1"/>
        <v>#N/A</v>
      </c>
      <c r="K27" s="574" t="e">
        <f t="shared" si="1"/>
        <v>#N/A</v>
      </c>
      <c r="L27" s="578" t="str">
        <f>IF($AN27=0,"",VLOOKUP($AN27,②男入力!$B$10:$AN$33,11))</f>
        <v/>
      </c>
      <c r="M27" s="573" t="e">
        <f t="shared" si="2"/>
        <v>#N/A</v>
      </c>
      <c r="N27" s="573" t="e">
        <f t="shared" si="2"/>
        <v>#N/A</v>
      </c>
      <c r="O27" s="729" t="e">
        <f t="shared" si="2"/>
        <v>#N/A</v>
      </c>
      <c r="P27" s="730" t="str">
        <f>IF($AN27=0,"",VLOOKUP($AN27,②男入力!$B$10:$AN$33,15))</f>
        <v/>
      </c>
      <c r="Q27" s="573" t="e">
        <f t="shared" si="3"/>
        <v>#N/A</v>
      </c>
      <c r="R27" s="573" t="e">
        <f t="shared" si="3"/>
        <v>#N/A</v>
      </c>
      <c r="S27" s="574" t="e">
        <f t="shared" si="3"/>
        <v>#N/A</v>
      </c>
      <c r="T27" s="578" t="str">
        <f>IF($AN27=0,"",VLOOKUP($AN27,②男入力!$B$10:$AN$33,19))</f>
        <v/>
      </c>
      <c r="U27" s="574" t="e">
        <f t="shared" si="4"/>
        <v>#N/A</v>
      </c>
      <c r="V27" s="578" t="str">
        <f>IF($AN27=0,"",VLOOKUP($AN27,②男入力!$B$10:$AN$33,21))</f>
        <v/>
      </c>
      <c r="W27" s="574" t="e">
        <f t="shared" si="4"/>
        <v>#N/A</v>
      </c>
      <c r="X27" s="760" t="str">
        <f>IF($AN27=0,"",VLOOKUP($AN27,②男入力!$B$10:$AN$33,23))</f>
        <v/>
      </c>
      <c r="Y27" s="761" t="e">
        <f t="shared" si="4"/>
        <v>#N/A</v>
      </c>
      <c r="Z27" s="761" t="s">
        <v>286</v>
      </c>
      <c r="AA27" s="762" t="e">
        <f t="shared" si="4"/>
        <v>#N/A</v>
      </c>
      <c r="AB27" s="578" t="str">
        <f>IF($AN27=0,"",VLOOKUP($AN27,②男入力!$B$10:$AN$33,34))</f>
        <v/>
      </c>
      <c r="AC27" s="574" t="e">
        <f t="shared" si="4"/>
        <v>#N/A</v>
      </c>
      <c r="AD27" s="578" t="str">
        <f>IF($AN27=0,"",VLOOKUP($AN27,②男入力!$B$10:$AN$33,37))</f>
        <v/>
      </c>
      <c r="AE27" s="574" t="e">
        <f t="shared" si="4"/>
        <v>#N/A</v>
      </c>
      <c r="AF27" s="578">
        <f>'⑤-2関東男選択'!$Z16</f>
        <v>0</v>
      </c>
      <c r="AG27" s="574"/>
      <c r="AH27" s="763" t="str">
        <f>IF($AN27=0,"",VLOOKUP($AN27,②男入力!$B$10:$BN$33,47))</f>
        <v/>
      </c>
      <c r="AI27" s="764" t="e">
        <f t="shared" si="6"/>
        <v>#N/A</v>
      </c>
      <c r="AN27" s="294">
        <f>'⑤-2関東男選択'!V16</f>
        <v>0</v>
      </c>
    </row>
    <row r="28" spans="1:40" ht="15" customHeight="1">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row>
    <row r="29" spans="1:40" ht="30" customHeight="1">
      <c r="A29" s="246" t="s">
        <v>102</v>
      </c>
      <c r="B29" s="247"/>
      <c r="C29" s="759" t="s">
        <v>414</v>
      </c>
      <c r="D29" s="759"/>
      <c r="E29" s="759"/>
      <c r="F29" s="759"/>
      <c r="G29" s="759"/>
      <c r="H29" s="759"/>
      <c r="I29" s="759"/>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row>
    <row r="30" spans="1:40" ht="15" customHeight="1">
      <c r="C30" s="757" t="s">
        <v>219</v>
      </c>
      <c r="D30" s="757"/>
      <c r="E30" s="757"/>
      <c r="F30" s="757"/>
      <c r="G30" s="757"/>
      <c r="H30" s="757"/>
      <c r="J30" s="119">
        <f>①基本情報!$K$66</f>
        <v>0</v>
      </c>
      <c r="L30" s="757" t="s">
        <v>220</v>
      </c>
      <c r="M30" s="757"/>
      <c r="N30" s="757"/>
      <c r="O30" s="757"/>
      <c r="P30" s="757"/>
      <c r="Q30" s="757"/>
      <c r="R30" s="757"/>
      <c r="S30" s="757"/>
      <c r="T30" s="757"/>
      <c r="U30" s="757"/>
      <c r="V30" s="757"/>
      <c r="W30" s="757"/>
      <c r="X30" s="757"/>
      <c r="Y30" s="757"/>
      <c r="Z30" s="757"/>
      <c r="AA30" s="757"/>
      <c r="AB30" s="757"/>
      <c r="AC30" s="757"/>
      <c r="AD30" s="757"/>
      <c r="AE30" s="757"/>
      <c r="AF30" s="757"/>
      <c r="AG30" s="757"/>
    </row>
    <row r="31" spans="1:40" ht="9.75" customHeight="1"/>
    <row r="32" spans="1:40" ht="15" customHeight="1">
      <c r="J32" s="119">
        <f>①基本情報!$K$68</f>
        <v>0</v>
      </c>
      <c r="L32" s="757" t="s">
        <v>221</v>
      </c>
      <c r="M32" s="757"/>
      <c r="N32" s="757"/>
      <c r="O32" s="757"/>
      <c r="P32" s="757"/>
      <c r="Q32" s="757"/>
      <c r="R32" s="757"/>
      <c r="S32" s="757"/>
      <c r="T32" s="757"/>
      <c r="U32" s="757"/>
      <c r="V32" s="757"/>
      <c r="W32" s="757"/>
      <c r="X32" s="757"/>
      <c r="Y32" s="757"/>
      <c r="Z32" s="757"/>
      <c r="AA32" s="757"/>
      <c r="AB32" s="757"/>
      <c r="AC32" s="757"/>
      <c r="AD32" s="757"/>
      <c r="AE32" s="757"/>
      <c r="AF32" s="757"/>
      <c r="AG32" s="757"/>
    </row>
    <row r="33" spans="1:42" ht="9.75" customHeight="1"/>
    <row r="34" spans="1:42" ht="15" customHeight="1">
      <c r="C34" s="757" t="s">
        <v>245</v>
      </c>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7"/>
      <c r="AB34" s="757"/>
      <c r="AC34" s="757"/>
      <c r="AD34" s="757"/>
      <c r="AE34" s="757"/>
      <c r="AF34" s="757"/>
      <c r="AG34" s="757"/>
      <c r="AH34" s="757"/>
      <c r="AI34" s="757"/>
    </row>
    <row r="35" spans="1:42" ht="12" customHeight="1"/>
    <row r="36" spans="1:42" ht="15" customHeight="1">
      <c r="A36" s="757" t="str">
        <f>AN36&amp;AO36&amp;AP36</f>
        <v>上記の生徒が第５０回関東中学校柔道大会に参加することを承認します。</v>
      </c>
      <c r="B36" s="757"/>
      <c r="C36" s="757"/>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N36" s="215" t="s">
        <v>246</v>
      </c>
      <c r="AO36" s="215" t="str">
        <f>Top!$B$6</f>
        <v>第５０回関東中学校柔道大会</v>
      </c>
      <c r="AP36" s="215" t="s">
        <v>247</v>
      </c>
    </row>
    <row r="37" spans="1:42" ht="12" customHeight="1"/>
    <row r="38" spans="1:42" ht="15" customHeight="1">
      <c r="A38" s="757" t="str">
        <f>⑦日付!$Q$6</f>
        <v>令和7年月日</v>
      </c>
      <c r="B38" s="757"/>
      <c r="C38" s="757"/>
      <c r="D38" s="757"/>
      <c r="E38" s="757"/>
      <c r="F38" s="757"/>
      <c r="G38" s="757"/>
      <c r="H38" s="757"/>
      <c r="I38" s="757"/>
      <c r="J38" s="757"/>
      <c r="K38" s="757"/>
      <c r="L38" s="757"/>
      <c r="M38" s="757"/>
      <c r="N38" s="757"/>
      <c r="O38" s="757"/>
      <c r="P38" s="757"/>
      <c r="Q38" s="757"/>
      <c r="R38" s="757"/>
    </row>
    <row r="39" spans="1:42" ht="12" customHeight="1"/>
    <row r="40" spans="1:42" ht="15" customHeight="1">
      <c r="A40" s="757" t="s">
        <v>398</v>
      </c>
      <c r="B40" s="757"/>
      <c r="C40" s="757"/>
      <c r="D40" s="757"/>
      <c r="E40" s="757"/>
      <c r="F40" s="757"/>
      <c r="G40" s="757"/>
      <c r="H40" s="472">
        <f>①基本情報!$B$9</f>
        <v>0</v>
      </c>
      <c r="I40" s="472"/>
      <c r="J40" s="472"/>
      <c r="K40" s="472"/>
      <c r="L40" s="472"/>
      <c r="M40" s="472"/>
      <c r="N40" s="472"/>
      <c r="O40" s="472"/>
      <c r="P40" s="472"/>
      <c r="Q40" s="472"/>
      <c r="R40" s="472"/>
      <c r="S40" s="472"/>
      <c r="U40" s="758" t="s">
        <v>372</v>
      </c>
      <c r="V40" s="758"/>
      <c r="W40" s="758"/>
      <c r="X40" s="758"/>
      <c r="Y40" s="474">
        <f>①基本情報!$U$12</f>
        <v>0</v>
      </c>
      <c r="Z40" s="474"/>
      <c r="AA40" s="474"/>
      <c r="AB40" s="474"/>
      <c r="AC40" s="474"/>
      <c r="AD40" s="474"/>
      <c r="AE40" s="474"/>
      <c r="AF40" s="474" t="s">
        <v>350</v>
      </c>
      <c r="AG40" s="474"/>
    </row>
    <row r="41" spans="1:42" ht="15" customHeight="1"/>
    <row r="42" spans="1:42" ht="15" customHeight="1"/>
    <row r="43" spans="1:42" ht="15" customHeight="1"/>
    <row r="44" spans="1:42" ht="15" customHeight="1"/>
    <row r="45" spans="1:42" ht="15" customHeight="1"/>
    <row r="46" spans="1:42" ht="15" customHeight="1"/>
    <row r="47" spans="1:42" ht="15" customHeight="1"/>
    <row r="48" spans="1:4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sheetData>
  <sheetProtection sheet="1" objects="1" scenarios="1"/>
  <mergeCells count="149">
    <mergeCell ref="A6:C7"/>
    <mergeCell ref="D6:L7"/>
    <mergeCell ref="N6:AA6"/>
    <mergeCell ref="AB6:AC6"/>
    <mergeCell ref="AD6:AI6"/>
    <mergeCell ref="M7:AA7"/>
    <mergeCell ref="AB7:AC7"/>
    <mergeCell ref="AD7:AI7"/>
    <mergeCell ref="D1:J1"/>
    <mergeCell ref="A3:AI4"/>
    <mergeCell ref="A5:C5"/>
    <mergeCell ref="D5:L5"/>
    <mergeCell ref="M5:AA5"/>
    <mergeCell ref="AB5:AI5"/>
    <mergeCell ref="U8:AI8"/>
    <mergeCell ref="A9:B9"/>
    <mergeCell ref="U9:V9"/>
    <mergeCell ref="W9:AI9"/>
    <mergeCell ref="U10:X10"/>
    <mergeCell ref="A8:L8"/>
    <mergeCell ref="C9:L9"/>
    <mergeCell ref="A10:L10"/>
    <mergeCell ref="M8:T8"/>
    <mergeCell ref="M9:T10"/>
    <mergeCell ref="A14:B14"/>
    <mergeCell ref="C14:AI14"/>
    <mergeCell ref="A15:B15"/>
    <mergeCell ref="C15:AI15"/>
    <mergeCell ref="A17:H17"/>
    <mergeCell ref="I17:T17"/>
    <mergeCell ref="Y10:AI10"/>
    <mergeCell ref="A11:F11"/>
    <mergeCell ref="A12:F13"/>
    <mergeCell ref="G11:Q11"/>
    <mergeCell ref="G12:H12"/>
    <mergeCell ref="G13:Q13"/>
    <mergeCell ref="I12:Q12"/>
    <mergeCell ref="R11:W11"/>
    <mergeCell ref="R12:W13"/>
    <mergeCell ref="AB19:AC20"/>
    <mergeCell ref="AD19:AE20"/>
    <mergeCell ref="AF19:AG20"/>
    <mergeCell ref="AH19:AI20"/>
    <mergeCell ref="D20:G20"/>
    <mergeCell ref="H20:K20"/>
    <mergeCell ref="L20:O20"/>
    <mergeCell ref="P20:S20"/>
    <mergeCell ref="A19:C20"/>
    <mergeCell ref="D19:K19"/>
    <mergeCell ref="L19:S19"/>
    <mergeCell ref="T19:U20"/>
    <mergeCell ref="V19:W20"/>
    <mergeCell ref="X19:AA20"/>
    <mergeCell ref="V21:W21"/>
    <mergeCell ref="X21:AA21"/>
    <mergeCell ref="AB21:AC21"/>
    <mergeCell ref="AD21:AE21"/>
    <mergeCell ref="AF21:AG21"/>
    <mergeCell ref="AH21:AI21"/>
    <mergeCell ref="A21:C21"/>
    <mergeCell ref="D21:G21"/>
    <mergeCell ref="H21:K21"/>
    <mergeCell ref="L21:O21"/>
    <mergeCell ref="P21:S21"/>
    <mergeCell ref="T21:U21"/>
    <mergeCell ref="V22:W22"/>
    <mergeCell ref="X22:AA22"/>
    <mergeCell ref="AB22:AC22"/>
    <mergeCell ref="AD22:AE22"/>
    <mergeCell ref="AF22:AG22"/>
    <mergeCell ref="AH22:AI22"/>
    <mergeCell ref="A22:C22"/>
    <mergeCell ref="D22:G22"/>
    <mergeCell ref="H22:K22"/>
    <mergeCell ref="L22:O22"/>
    <mergeCell ref="P22:S22"/>
    <mergeCell ref="T22:U22"/>
    <mergeCell ref="V23:W23"/>
    <mergeCell ref="X23:AA23"/>
    <mergeCell ref="AB23:AC23"/>
    <mergeCell ref="AD23:AE23"/>
    <mergeCell ref="AF23:AG23"/>
    <mergeCell ref="AH23:AI23"/>
    <mergeCell ref="A23:C23"/>
    <mergeCell ref="D23:G23"/>
    <mergeCell ref="H23:K23"/>
    <mergeCell ref="L23:O23"/>
    <mergeCell ref="P23:S23"/>
    <mergeCell ref="T23:U23"/>
    <mergeCell ref="V24:W24"/>
    <mergeCell ref="X24:AA24"/>
    <mergeCell ref="AB24:AC24"/>
    <mergeCell ref="AD24:AE24"/>
    <mergeCell ref="AF24:AG24"/>
    <mergeCell ref="AH24:AI24"/>
    <mergeCell ref="A24:C24"/>
    <mergeCell ref="D24:G24"/>
    <mergeCell ref="H24:K24"/>
    <mergeCell ref="L24:O24"/>
    <mergeCell ref="P24:S24"/>
    <mergeCell ref="T24:U24"/>
    <mergeCell ref="V25:W25"/>
    <mergeCell ref="X25:AA25"/>
    <mergeCell ref="AB25:AC25"/>
    <mergeCell ref="AD25:AE25"/>
    <mergeCell ref="AF25:AG25"/>
    <mergeCell ref="AH25:AI25"/>
    <mergeCell ref="A25:C25"/>
    <mergeCell ref="D25:G25"/>
    <mergeCell ref="H25:K25"/>
    <mergeCell ref="L25:O25"/>
    <mergeCell ref="P25:S25"/>
    <mergeCell ref="T25:U25"/>
    <mergeCell ref="P27:S27"/>
    <mergeCell ref="T27:U27"/>
    <mergeCell ref="V26:W26"/>
    <mergeCell ref="X26:AA26"/>
    <mergeCell ref="AB26:AC26"/>
    <mergeCell ref="AD26:AE26"/>
    <mergeCell ref="AF26:AG26"/>
    <mergeCell ref="AH26:AI26"/>
    <mergeCell ref="A26:C26"/>
    <mergeCell ref="D26:G26"/>
    <mergeCell ref="H26:K26"/>
    <mergeCell ref="L26:O26"/>
    <mergeCell ref="P26:S26"/>
    <mergeCell ref="T26:U26"/>
    <mergeCell ref="V27:W27"/>
    <mergeCell ref="X27:AA27"/>
    <mergeCell ref="AB27:AC27"/>
    <mergeCell ref="AD27:AE27"/>
    <mergeCell ref="AF27:AG27"/>
    <mergeCell ref="AH27:AI27"/>
    <mergeCell ref="A27:C27"/>
    <mergeCell ref="D27:G27"/>
    <mergeCell ref="H27:K27"/>
    <mergeCell ref="L27:O27"/>
    <mergeCell ref="A38:R38"/>
    <mergeCell ref="U40:X40"/>
    <mergeCell ref="Y40:AE40"/>
    <mergeCell ref="AF40:AG40"/>
    <mergeCell ref="C29:AI29"/>
    <mergeCell ref="C30:H30"/>
    <mergeCell ref="L30:AG30"/>
    <mergeCell ref="L32:AG32"/>
    <mergeCell ref="C34:AI34"/>
    <mergeCell ref="A36:AI36"/>
    <mergeCell ref="A40:G40"/>
    <mergeCell ref="H40:S40"/>
  </mergeCells>
  <phoneticPr fontId="2"/>
  <hyperlinks>
    <hyperlink ref="D1" location="Top!A1" display="Topへ戻る" xr:uid="{00000000-0004-0000-10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AP200"/>
  <sheetViews>
    <sheetView showGridLines="0" showRowColHeaders="0" showZeros="0" view="pageBreakPreview" zoomScaleNormal="100" zoomScaleSheetLayoutView="100" workbookViewId="0">
      <selection activeCell="D1" sqref="D1:J1"/>
    </sheetView>
  </sheetViews>
  <sheetFormatPr defaultColWidth="9" defaultRowHeight="13"/>
  <cols>
    <col min="1" max="38" width="2.453125" style="215" customWidth="1"/>
    <col min="39" max="39" width="9" style="215"/>
    <col min="40" max="42" width="9" style="215" hidden="1" customWidth="1"/>
    <col min="43" max="16384" width="9" style="215"/>
  </cols>
  <sheetData>
    <row r="1" spans="1:38" ht="48.75" customHeight="1">
      <c r="A1" s="1"/>
      <c r="B1" s="1"/>
      <c r="C1" s="1"/>
      <c r="D1" s="646" t="s">
        <v>92</v>
      </c>
      <c r="E1" s="647"/>
      <c r="F1" s="647"/>
      <c r="G1" s="647"/>
      <c r="H1" s="647"/>
      <c r="I1" s="647"/>
      <c r="J1" s="648"/>
      <c r="L1"/>
      <c r="M1"/>
      <c r="N1" s="238" t="s">
        <v>262</v>
      </c>
      <c r="O1"/>
      <c r="P1"/>
      <c r="Q1"/>
      <c r="R1"/>
      <c r="S1"/>
      <c r="T1"/>
      <c r="U1"/>
      <c r="V1"/>
      <c r="W1"/>
    </row>
    <row r="2" spans="1:38" ht="9.75" customHeight="1"/>
    <row r="3" spans="1:38" ht="15" customHeight="1">
      <c r="A3" s="792" t="str">
        <f>Top!$B$6&amp;"申込書（女子団体戦）"</f>
        <v>第５０回関東中学校柔道大会申込書（女子団体戦）</v>
      </c>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row>
    <row r="4" spans="1:38" ht="15" customHeight="1">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row>
    <row r="5" spans="1:38" ht="18.75" customHeight="1">
      <c r="A5" s="578" t="s">
        <v>228</v>
      </c>
      <c r="B5" s="573"/>
      <c r="C5" s="574"/>
      <c r="D5" s="488" t="s">
        <v>398</v>
      </c>
      <c r="E5" s="488"/>
      <c r="F5" s="488"/>
      <c r="G5" s="488"/>
      <c r="H5" s="488"/>
      <c r="I5" s="488"/>
      <c r="J5" s="488"/>
      <c r="K5" s="488"/>
      <c r="L5" s="488"/>
      <c r="M5" s="488" t="s">
        <v>229</v>
      </c>
      <c r="N5" s="488"/>
      <c r="O5" s="488"/>
      <c r="P5" s="488"/>
      <c r="Q5" s="488"/>
      <c r="R5" s="488"/>
      <c r="S5" s="488"/>
      <c r="T5" s="488"/>
      <c r="U5" s="488"/>
      <c r="V5" s="488"/>
      <c r="W5" s="488"/>
      <c r="X5" s="488"/>
      <c r="Y5" s="488"/>
      <c r="Z5" s="488"/>
      <c r="AA5" s="488"/>
      <c r="AB5" s="578" t="s">
        <v>1</v>
      </c>
      <c r="AC5" s="573"/>
      <c r="AD5" s="573"/>
      <c r="AE5" s="573"/>
      <c r="AF5" s="573"/>
      <c r="AG5" s="573"/>
      <c r="AH5" s="573"/>
      <c r="AI5" s="574"/>
    </row>
    <row r="6" spans="1:38" ht="18.75" customHeight="1">
      <c r="A6" s="519">
        <f>①基本情報!$Y$8</f>
        <v>0</v>
      </c>
      <c r="B6" s="481"/>
      <c r="C6" s="482"/>
      <c r="D6" s="488">
        <f>①基本情報!$B$9</f>
        <v>0</v>
      </c>
      <c r="E6" s="488"/>
      <c r="F6" s="488"/>
      <c r="G6" s="488"/>
      <c r="H6" s="488"/>
      <c r="I6" s="488"/>
      <c r="J6" s="488"/>
      <c r="K6" s="488"/>
      <c r="L6" s="488"/>
      <c r="M6" s="239" t="s">
        <v>2</v>
      </c>
      <c r="N6" s="770">
        <f>①基本情報!$O$8</f>
        <v>0</v>
      </c>
      <c r="O6" s="770"/>
      <c r="P6" s="770"/>
      <c r="Q6" s="770"/>
      <c r="R6" s="770"/>
      <c r="S6" s="770"/>
      <c r="T6" s="770"/>
      <c r="U6" s="770"/>
      <c r="V6" s="770"/>
      <c r="W6" s="770"/>
      <c r="X6" s="770"/>
      <c r="Y6" s="770"/>
      <c r="Z6" s="770"/>
      <c r="AA6" s="786"/>
      <c r="AB6" s="519" t="s">
        <v>230</v>
      </c>
      <c r="AC6" s="481"/>
      <c r="AD6" s="481">
        <f>①基本情報!$AC$8</f>
        <v>0</v>
      </c>
      <c r="AE6" s="481"/>
      <c r="AF6" s="481"/>
      <c r="AG6" s="481"/>
      <c r="AH6" s="481"/>
      <c r="AI6" s="482"/>
    </row>
    <row r="7" spans="1:38" ht="18.75" customHeight="1">
      <c r="A7" s="582"/>
      <c r="B7" s="474"/>
      <c r="C7" s="475"/>
      <c r="D7" s="488"/>
      <c r="E7" s="488"/>
      <c r="F7" s="488"/>
      <c r="G7" s="488"/>
      <c r="H7" s="488"/>
      <c r="I7" s="488"/>
      <c r="J7" s="488"/>
      <c r="K7" s="488"/>
      <c r="L7" s="488"/>
      <c r="M7" s="787" t="str">
        <f>①基本情報!$Y$8&amp;①基本情報!$N$9</f>
        <v/>
      </c>
      <c r="N7" s="758"/>
      <c r="O7" s="758"/>
      <c r="P7" s="758"/>
      <c r="Q7" s="758"/>
      <c r="R7" s="758"/>
      <c r="S7" s="758"/>
      <c r="T7" s="758"/>
      <c r="U7" s="758"/>
      <c r="V7" s="758"/>
      <c r="W7" s="758"/>
      <c r="X7" s="758"/>
      <c r="Y7" s="758"/>
      <c r="Z7" s="758"/>
      <c r="AA7" s="788"/>
      <c r="AB7" s="789" t="s">
        <v>231</v>
      </c>
      <c r="AC7" s="790"/>
      <c r="AD7" s="790">
        <f>①基本情報!$AB$12</f>
        <v>0</v>
      </c>
      <c r="AE7" s="790"/>
      <c r="AF7" s="790"/>
      <c r="AG7" s="790"/>
      <c r="AH7" s="790"/>
      <c r="AI7" s="791"/>
    </row>
    <row r="8" spans="1:38" ht="18.75" customHeight="1">
      <c r="A8" s="578" t="s">
        <v>17</v>
      </c>
      <c r="B8" s="573"/>
      <c r="C8" s="573"/>
      <c r="D8" s="573"/>
      <c r="E8" s="573"/>
      <c r="F8" s="573"/>
      <c r="G8" s="573"/>
      <c r="H8" s="573"/>
      <c r="I8" s="573"/>
      <c r="J8" s="573"/>
      <c r="K8" s="573"/>
      <c r="L8" s="574"/>
      <c r="M8" s="578" t="s">
        <v>232</v>
      </c>
      <c r="N8" s="573"/>
      <c r="O8" s="573"/>
      <c r="P8" s="573"/>
      <c r="Q8" s="573"/>
      <c r="R8" s="573"/>
      <c r="S8" s="573"/>
      <c r="T8" s="574"/>
      <c r="U8" s="578" t="s">
        <v>233</v>
      </c>
      <c r="V8" s="573"/>
      <c r="W8" s="573"/>
      <c r="X8" s="573"/>
      <c r="Y8" s="573"/>
      <c r="Z8" s="573"/>
      <c r="AA8" s="573"/>
      <c r="AB8" s="573"/>
      <c r="AC8" s="573"/>
      <c r="AD8" s="573"/>
      <c r="AE8" s="573"/>
      <c r="AF8" s="573"/>
      <c r="AG8" s="573"/>
      <c r="AH8" s="573"/>
      <c r="AI8" s="573"/>
    </row>
    <row r="9" spans="1:38" ht="18.75" customHeight="1">
      <c r="A9" s="519" t="s">
        <v>234</v>
      </c>
      <c r="B9" s="481"/>
      <c r="C9" s="784" t="str">
        <f>①基本情報!$D$36&amp;" "&amp;①基本情報!$I$36</f>
        <v xml:space="preserve"> </v>
      </c>
      <c r="D9" s="784"/>
      <c r="E9" s="784"/>
      <c r="F9" s="784"/>
      <c r="G9" s="784"/>
      <c r="H9" s="784"/>
      <c r="I9" s="784"/>
      <c r="J9" s="784"/>
      <c r="K9" s="784"/>
      <c r="L9" s="785"/>
      <c r="M9" s="793">
        <f>①基本情報!$N$37</f>
        <v>0</v>
      </c>
      <c r="N9" s="447"/>
      <c r="O9" s="447"/>
      <c r="P9" s="447"/>
      <c r="Q9" s="447"/>
      <c r="R9" s="447"/>
      <c r="S9" s="447"/>
      <c r="T9" s="448"/>
      <c r="U9" s="582" t="s">
        <v>235</v>
      </c>
      <c r="V9" s="474"/>
      <c r="W9" s="573">
        <f>①基本情報!$N$39</f>
        <v>0</v>
      </c>
      <c r="X9" s="573"/>
      <c r="Y9" s="573"/>
      <c r="Z9" s="573"/>
      <c r="AA9" s="573"/>
      <c r="AB9" s="573"/>
      <c r="AC9" s="573"/>
      <c r="AD9" s="573"/>
      <c r="AE9" s="573"/>
      <c r="AF9" s="573"/>
      <c r="AG9" s="573"/>
      <c r="AH9" s="573"/>
      <c r="AI9" s="573"/>
    </row>
    <row r="10" spans="1:38" ht="18.75" customHeight="1">
      <c r="A10" s="582" t="str">
        <f>①基本情報!$D$37&amp;" "&amp;①基本情報!$I$37</f>
        <v xml:space="preserve"> </v>
      </c>
      <c r="B10" s="474"/>
      <c r="C10" s="474"/>
      <c r="D10" s="474"/>
      <c r="E10" s="474"/>
      <c r="F10" s="474"/>
      <c r="G10" s="474"/>
      <c r="H10" s="474"/>
      <c r="I10" s="474"/>
      <c r="J10" s="474"/>
      <c r="K10" s="474"/>
      <c r="L10" s="475"/>
      <c r="M10" s="468"/>
      <c r="N10" s="469"/>
      <c r="O10" s="469"/>
      <c r="P10" s="469"/>
      <c r="Q10" s="469"/>
      <c r="R10" s="469"/>
      <c r="S10" s="469"/>
      <c r="T10" s="470"/>
      <c r="U10" s="582" t="s">
        <v>236</v>
      </c>
      <c r="V10" s="474"/>
      <c r="W10" s="474"/>
      <c r="X10" s="474"/>
      <c r="Y10" s="573">
        <f>①基本情報!$W$37</f>
        <v>0</v>
      </c>
      <c r="Z10" s="573"/>
      <c r="AA10" s="573"/>
      <c r="AB10" s="573"/>
      <c r="AC10" s="573"/>
      <c r="AD10" s="573"/>
      <c r="AE10" s="573"/>
      <c r="AF10" s="573"/>
      <c r="AG10" s="573"/>
      <c r="AH10" s="573"/>
      <c r="AI10" s="573"/>
    </row>
    <row r="11" spans="1:38" ht="18.75" customHeight="1">
      <c r="A11" s="488" t="s">
        <v>237</v>
      </c>
      <c r="B11" s="488"/>
      <c r="C11" s="488"/>
      <c r="D11" s="488"/>
      <c r="E11" s="488"/>
      <c r="F11" s="488"/>
      <c r="G11" s="488" t="s">
        <v>18</v>
      </c>
      <c r="H11" s="488"/>
      <c r="I11" s="488"/>
      <c r="J11" s="488"/>
      <c r="K11" s="488"/>
      <c r="L11" s="488"/>
      <c r="M11" s="488"/>
      <c r="N11" s="488"/>
      <c r="O11" s="488"/>
      <c r="P11" s="488"/>
      <c r="Q11" s="488"/>
      <c r="R11" s="578" t="s">
        <v>300</v>
      </c>
      <c r="S11" s="573"/>
      <c r="T11" s="573"/>
      <c r="U11" s="573"/>
      <c r="V11" s="573"/>
      <c r="W11" s="574"/>
      <c r="X11" s="239"/>
      <c r="Y11" s="330"/>
      <c r="Z11" s="330"/>
      <c r="AA11" s="330"/>
      <c r="AB11" s="330"/>
      <c r="AC11" s="330"/>
      <c r="AD11" s="330"/>
      <c r="AE11" s="241"/>
      <c r="AF11" s="241"/>
      <c r="AG11" s="241"/>
      <c r="AH11" s="241"/>
      <c r="AI11" s="241"/>
      <c r="AJ11" s="242"/>
      <c r="AK11" s="242"/>
      <c r="AL11" s="242"/>
    </row>
    <row r="12" spans="1:38" ht="18.75" customHeight="1">
      <c r="A12" s="519">
        <f>①基本情報!$D$48</f>
        <v>0</v>
      </c>
      <c r="B12" s="481"/>
      <c r="C12" s="481"/>
      <c r="D12" s="481"/>
      <c r="E12" s="481"/>
      <c r="F12" s="481"/>
      <c r="G12" s="775" t="s">
        <v>234</v>
      </c>
      <c r="H12" s="472"/>
      <c r="I12" s="776" t="str">
        <f>①基本情報!$D$45&amp;" "&amp;①基本情報!$I$45</f>
        <v xml:space="preserve"> </v>
      </c>
      <c r="J12" s="776"/>
      <c r="K12" s="776"/>
      <c r="L12" s="776"/>
      <c r="M12" s="776"/>
      <c r="N12" s="776"/>
      <c r="O12" s="776"/>
      <c r="P12" s="776"/>
      <c r="Q12" s="777"/>
      <c r="R12" s="778">
        <f>①基本情報!$N$50</f>
        <v>0</v>
      </c>
      <c r="S12" s="779"/>
      <c r="T12" s="779"/>
      <c r="U12" s="779"/>
      <c r="V12" s="779"/>
      <c r="W12" s="780"/>
      <c r="X12" s="332"/>
      <c r="Y12" s="247"/>
      <c r="Z12" s="247"/>
      <c r="AA12" s="247"/>
      <c r="AB12" s="247"/>
      <c r="AC12" s="247"/>
      <c r="AD12" s="247"/>
      <c r="AE12" s="241"/>
      <c r="AF12" s="241"/>
      <c r="AG12" s="241"/>
      <c r="AH12" s="241"/>
      <c r="AI12" s="241"/>
      <c r="AJ12" s="242"/>
      <c r="AK12" s="242"/>
      <c r="AL12" s="242"/>
    </row>
    <row r="13" spans="1:38" ht="18.75" customHeight="1">
      <c r="A13" s="582"/>
      <c r="B13" s="474"/>
      <c r="C13" s="474"/>
      <c r="D13" s="474"/>
      <c r="E13" s="474"/>
      <c r="F13" s="474"/>
      <c r="G13" s="582" t="str">
        <f>①基本情報!$D$46&amp;" "&amp;①基本情報!$I$46</f>
        <v xml:space="preserve"> </v>
      </c>
      <c r="H13" s="474"/>
      <c r="I13" s="474"/>
      <c r="J13" s="474"/>
      <c r="K13" s="474"/>
      <c r="L13" s="474"/>
      <c r="M13" s="474"/>
      <c r="N13" s="474"/>
      <c r="O13" s="474"/>
      <c r="P13" s="474"/>
      <c r="Q13" s="475"/>
      <c r="R13" s="781"/>
      <c r="S13" s="782"/>
      <c r="T13" s="782"/>
      <c r="U13" s="782"/>
      <c r="V13" s="782"/>
      <c r="W13" s="783"/>
      <c r="X13" s="332"/>
      <c r="Y13" s="247"/>
      <c r="Z13" s="247"/>
      <c r="AA13" s="247"/>
      <c r="AB13" s="247"/>
      <c r="AC13" s="247"/>
      <c r="AD13" s="247"/>
      <c r="AE13" s="241"/>
      <c r="AF13" s="241"/>
      <c r="AG13" s="241"/>
      <c r="AH13" s="241"/>
      <c r="AI13" s="241"/>
      <c r="AJ13" s="242"/>
      <c r="AK13" s="242"/>
      <c r="AL13" s="242"/>
    </row>
    <row r="14" spans="1:38" ht="15" customHeight="1">
      <c r="A14" s="770" t="s">
        <v>238</v>
      </c>
      <c r="B14" s="770"/>
      <c r="C14" s="771" t="s">
        <v>239</v>
      </c>
      <c r="D14" s="771"/>
      <c r="E14" s="771"/>
      <c r="F14" s="771"/>
      <c r="G14" s="771"/>
      <c r="H14" s="771"/>
      <c r="I14" s="771"/>
      <c r="J14" s="771"/>
      <c r="K14" s="771"/>
      <c r="L14" s="771"/>
      <c r="M14" s="771"/>
      <c r="N14" s="771"/>
      <c r="O14" s="771"/>
      <c r="P14" s="771"/>
      <c r="Q14" s="771"/>
      <c r="R14" s="771"/>
      <c r="S14" s="771"/>
      <c r="T14" s="771"/>
      <c r="U14" s="771"/>
      <c r="V14" s="771"/>
      <c r="W14" s="771"/>
      <c r="X14" s="772"/>
      <c r="Y14" s="772"/>
      <c r="Z14" s="772"/>
      <c r="AA14" s="772"/>
      <c r="AB14" s="772"/>
      <c r="AC14" s="772"/>
      <c r="AD14" s="772"/>
      <c r="AE14" s="772"/>
      <c r="AF14" s="772"/>
      <c r="AG14" s="772"/>
      <c r="AH14" s="772"/>
      <c r="AI14" s="772"/>
    </row>
    <row r="15" spans="1:38" ht="29.25" customHeight="1">
      <c r="A15" s="773" t="s">
        <v>240</v>
      </c>
      <c r="B15" s="773"/>
      <c r="C15" s="759" t="s">
        <v>241</v>
      </c>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c r="AB15" s="759"/>
      <c r="AC15" s="759"/>
      <c r="AD15" s="759"/>
      <c r="AE15" s="759"/>
      <c r="AF15" s="759"/>
      <c r="AG15" s="759"/>
      <c r="AH15" s="759"/>
      <c r="AI15" s="759"/>
    </row>
    <row r="16" spans="1:38" ht="11.25" customHeight="1">
      <c r="A16" s="243"/>
      <c r="B16" s="243"/>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row>
    <row r="17" spans="1:40" ht="26.15" customHeight="1">
      <c r="A17" s="488" t="s">
        <v>188</v>
      </c>
      <c r="B17" s="488"/>
      <c r="C17" s="488"/>
      <c r="D17" s="488"/>
      <c r="E17" s="488"/>
      <c r="F17" s="488"/>
      <c r="G17" s="488"/>
      <c r="H17" s="578"/>
      <c r="I17" s="774">
        <f>'⑥-2関東女選択'!$W$15</f>
        <v>0</v>
      </c>
      <c r="J17" s="769"/>
      <c r="K17" s="769"/>
      <c r="L17" s="769"/>
      <c r="M17" s="769"/>
      <c r="N17" s="769"/>
      <c r="O17" s="769"/>
      <c r="P17" s="769"/>
      <c r="Q17" s="769"/>
      <c r="R17" s="769"/>
      <c r="S17" s="769"/>
      <c r="T17" s="769"/>
      <c r="U17" s="244"/>
      <c r="V17" s="244"/>
      <c r="W17" s="244"/>
      <c r="X17" s="244"/>
      <c r="Y17" s="244"/>
      <c r="Z17" s="244"/>
      <c r="AA17" s="244"/>
      <c r="AB17" s="244"/>
      <c r="AC17" s="244"/>
      <c r="AD17" s="244"/>
      <c r="AE17" s="244"/>
      <c r="AF17" s="244"/>
      <c r="AG17" s="244"/>
      <c r="AH17" s="244"/>
      <c r="AI17" s="244"/>
    </row>
    <row r="18" spans="1:40" ht="12" customHeight="1">
      <c r="A18" s="243"/>
      <c r="B18" s="243"/>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row>
    <row r="19" spans="1:40" ht="15" customHeight="1">
      <c r="A19" s="488" t="s">
        <v>242</v>
      </c>
      <c r="B19" s="488"/>
      <c r="C19" s="488"/>
      <c r="D19" s="578" t="s">
        <v>44</v>
      </c>
      <c r="E19" s="573"/>
      <c r="F19" s="573"/>
      <c r="G19" s="573"/>
      <c r="H19" s="573"/>
      <c r="I19" s="573"/>
      <c r="J19" s="573"/>
      <c r="K19" s="574"/>
      <c r="L19" s="578" t="s">
        <v>31</v>
      </c>
      <c r="M19" s="573"/>
      <c r="N19" s="573"/>
      <c r="O19" s="573"/>
      <c r="P19" s="573"/>
      <c r="Q19" s="573"/>
      <c r="R19" s="573"/>
      <c r="S19" s="574"/>
      <c r="T19" s="519" t="s">
        <v>26</v>
      </c>
      <c r="U19" s="482"/>
      <c r="V19" s="519" t="s">
        <v>243</v>
      </c>
      <c r="W19" s="482"/>
      <c r="X19" s="488" t="s">
        <v>28</v>
      </c>
      <c r="Y19" s="488"/>
      <c r="Z19" s="488"/>
      <c r="AA19" s="488"/>
      <c r="AB19" s="488" t="s">
        <v>29</v>
      </c>
      <c r="AC19" s="488"/>
      <c r="AD19" s="488" t="s">
        <v>30</v>
      </c>
      <c r="AE19" s="488"/>
      <c r="AF19" s="765" t="s">
        <v>244</v>
      </c>
      <c r="AG19" s="766"/>
      <c r="AH19" s="769" t="s">
        <v>293</v>
      </c>
      <c r="AI19" s="488"/>
    </row>
    <row r="20" spans="1:40" ht="15" customHeight="1">
      <c r="A20" s="488"/>
      <c r="B20" s="488"/>
      <c r="C20" s="488"/>
      <c r="D20" s="578" t="s">
        <v>25</v>
      </c>
      <c r="E20" s="573"/>
      <c r="F20" s="573"/>
      <c r="G20" s="729"/>
      <c r="H20" s="730" t="s">
        <v>10</v>
      </c>
      <c r="I20" s="573"/>
      <c r="J20" s="573"/>
      <c r="K20" s="574"/>
      <c r="L20" s="578" t="s">
        <v>57</v>
      </c>
      <c r="M20" s="573"/>
      <c r="N20" s="573"/>
      <c r="O20" s="729"/>
      <c r="P20" s="730" t="s">
        <v>58</v>
      </c>
      <c r="Q20" s="573"/>
      <c r="R20" s="573"/>
      <c r="S20" s="574"/>
      <c r="T20" s="582"/>
      <c r="U20" s="475"/>
      <c r="V20" s="582"/>
      <c r="W20" s="475"/>
      <c r="X20" s="488"/>
      <c r="Y20" s="488"/>
      <c r="Z20" s="488"/>
      <c r="AA20" s="488"/>
      <c r="AB20" s="488"/>
      <c r="AC20" s="488"/>
      <c r="AD20" s="488"/>
      <c r="AE20" s="488"/>
      <c r="AF20" s="767"/>
      <c r="AG20" s="768"/>
      <c r="AH20" s="488"/>
      <c r="AI20" s="488"/>
    </row>
    <row r="21" spans="1:40" ht="37.5" customHeight="1">
      <c r="A21" s="488" t="s">
        <v>19</v>
      </c>
      <c r="B21" s="488"/>
      <c r="C21" s="488"/>
      <c r="D21" s="578" t="str">
        <f>IF($AN21=0,"",VLOOKUP($AN21,③女入力!$B$10:$AN$33,3))</f>
        <v/>
      </c>
      <c r="E21" s="573" t="e">
        <f t="shared" ref="E21:G24" si="0">IF(D21=0,"",VLOOKUP(D21,$B$10:$Q$30,6))</f>
        <v>#N/A</v>
      </c>
      <c r="F21" s="573" t="e">
        <f t="shared" si="0"/>
        <v>#N/A</v>
      </c>
      <c r="G21" s="729" t="e">
        <f t="shared" si="0"/>
        <v>#N/A</v>
      </c>
      <c r="H21" s="730" t="str">
        <f>IF($AN21=0,"",VLOOKUP($AN21,③女入力!$B$10:$AN$33,7))</f>
        <v/>
      </c>
      <c r="I21" s="573" t="e">
        <f t="shared" ref="I21:K24" si="1">IF(H21=0,"",VLOOKUP(H21,$B$10:$Q$30,6))</f>
        <v>#N/A</v>
      </c>
      <c r="J21" s="573" t="e">
        <f t="shared" si="1"/>
        <v>#N/A</v>
      </c>
      <c r="K21" s="574" t="e">
        <f t="shared" si="1"/>
        <v>#N/A</v>
      </c>
      <c r="L21" s="578" t="str">
        <f>IF($AN21=0,"",VLOOKUP($AN21,③女入力!$B$10:$AN$33,11))</f>
        <v/>
      </c>
      <c r="M21" s="573" t="e">
        <f t="shared" ref="M21:O24" si="2">IF(L21=0,"",VLOOKUP(L21,$B$10:$Q$30,6))</f>
        <v>#N/A</v>
      </c>
      <c r="N21" s="573" t="e">
        <f t="shared" si="2"/>
        <v>#N/A</v>
      </c>
      <c r="O21" s="729" t="e">
        <f t="shared" si="2"/>
        <v>#N/A</v>
      </c>
      <c r="P21" s="730" t="str">
        <f>IF($AN21=0,"",VLOOKUP($AN21,③女入力!$B$10:$AN$33,15))</f>
        <v/>
      </c>
      <c r="Q21" s="573" t="e">
        <f t="shared" ref="Q21:S24" si="3">IF(P21=0,"",VLOOKUP(P21,$B$10:$Q$30,6))</f>
        <v>#N/A</v>
      </c>
      <c r="R21" s="573" t="e">
        <f t="shared" si="3"/>
        <v>#N/A</v>
      </c>
      <c r="S21" s="574" t="e">
        <f t="shared" si="3"/>
        <v>#N/A</v>
      </c>
      <c r="T21" s="578" t="str">
        <f>IF($AN21=0,"",VLOOKUP($AN21,③女入力!$B$10:$AN$33,19))</f>
        <v/>
      </c>
      <c r="U21" s="574" t="e">
        <f t="shared" ref="U21:AE24" si="4">IF(T21=0,"",VLOOKUP(T21,$B$10:$Q$30,6))</f>
        <v>#N/A</v>
      </c>
      <c r="V21" s="578" t="str">
        <f>IF($AN21=0,"",VLOOKUP($AN21,③女入力!$B$10:$AN$33,21))</f>
        <v/>
      </c>
      <c r="W21" s="574" t="e">
        <f t="shared" si="4"/>
        <v>#N/A</v>
      </c>
      <c r="X21" s="760" t="str">
        <f>IF($AN21=0,"",VLOOKUP($AN21,③女入力!$B$10:$AN$33,23))</f>
        <v/>
      </c>
      <c r="Y21" s="761" t="e">
        <f t="shared" si="4"/>
        <v>#N/A</v>
      </c>
      <c r="Z21" s="761" t="s">
        <v>286</v>
      </c>
      <c r="AA21" s="762" t="e">
        <f t="shared" si="4"/>
        <v>#N/A</v>
      </c>
      <c r="AB21" s="578" t="str">
        <f>IF($AN21=0,"",VLOOKUP($AN21,③女入力!$B$10:$AN$33,34))</f>
        <v/>
      </c>
      <c r="AC21" s="574" t="e">
        <f t="shared" si="4"/>
        <v>#N/A</v>
      </c>
      <c r="AD21" s="578" t="str">
        <f>IF($AN21=0,"",VLOOKUP($AN21,③女入力!$B$10:$AN$33,37))</f>
        <v/>
      </c>
      <c r="AE21" s="574" t="e">
        <f t="shared" si="4"/>
        <v>#N/A</v>
      </c>
      <c r="AF21" s="578">
        <f>'⑥-2関東女選択'!$Z10</f>
        <v>0</v>
      </c>
      <c r="AG21" s="574"/>
      <c r="AH21" s="763" t="str">
        <f>IF($AN21=0,"",VLOOKUP($AN21,③女入力!$B$10:$BN$33,47))</f>
        <v/>
      </c>
      <c r="AI21" s="764" t="e">
        <f t="shared" ref="AI21" si="5">IF(AH21=0,"",VLOOKUP(AH21,$B$10:$Q$30,6))</f>
        <v>#N/A</v>
      </c>
      <c r="AN21" s="245">
        <f>'⑥-2関東女選択'!V10</f>
        <v>0</v>
      </c>
    </row>
    <row r="22" spans="1:40" ht="37.5" customHeight="1">
      <c r="A22" s="488" t="s">
        <v>21</v>
      </c>
      <c r="B22" s="488"/>
      <c r="C22" s="488"/>
      <c r="D22" s="578" t="str">
        <f>IF($AN22=0,"",VLOOKUP($AN22,③女入力!$B$10:$AN$33,3))</f>
        <v/>
      </c>
      <c r="E22" s="573" t="e">
        <f t="shared" si="0"/>
        <v>#N/A</v>
      </c>
      <c r="F22" s="573" t="e">
        <f t="shared" si="0"/>
        <v>#N/A</v>
      </c>
      <c r="G22" s="729" t="e">
        <f t="shared" si="0"/>
        <v>#N/A</v>
      </c>
      <c r="H22" s="730" t="str">
        <f>IF($AN22=0,"",VLOOKUP($AN22,③女入力!$B$10:$AN$33,7))</f>
        <v/>
      </c>
      <c r="I22" s="573" t="e">
        <f t="shared" si="1"/>
        <v>#N/A</v>
      </c>
      <c r="J22" s="573" t="e">
        <f t="shared" si="1"/>
        <v>#N/A</v>
      </c>
      <c r="K22" s="574" t="e">
        <f t="shared" si="1"/>
        <v>#N/A</v>
      </c>
      <c r="L22" s="578" t="str">
        <f>IF($AN22=0,"",VLOOKUP($AN22,③女入力!$B$10:$AN$33,11))</f>
        <v/>
      </c>
      <c r="M22" s="573" t="e">
        <f t="shared" si="2"/>
        <v>#N/A</v>
      </c>
      <c r="N22" s="573" t="e">
        <f t="shared" si="2"/>
        <v>#N/A</v>
      </c>
      <c r="O22" s="729" t="e">
        <f t="shared" si="2"/>
        <v>#N/A</v>
      </c>
      <c r="P22" s="730" t="str">
        <f>IF($AN22=0,"",VLOOKUP($AN22,③女入力!$B$10:$AN$33,15))</f>
        <v/>
      </c>
      <c r="Q22" s="573" t="e">
        <f t="shared" si="3"/>
        <v>#N/A</v>
      </c>
      <c r="R22" s="573" t="e">
        <f t="shared" si="3"/>
        <v>#N/A</v>
      </c>
      <c r="S22" s="574" t="e">
        <f t="shared" si="3"/>
        <v>#N/A</v>
      </c>
      <c r="T22" s="578" t="str">
        <f>IF($AN22=0,"",VLOOKUP($AN22,③女入力!$B$10:$AN$33,19))</f>
        <v/>
      </c>
      <c r="U22" s="574" t="e">
        <f t="shared" si="4"/>
        <v>#N/A</v>
      </c>
      <c r="V22" s="578" t="str">
        <f>IF($AN22=0,"",VLOOKUP($AN22,③女入力!$B$10:$AN$33,21))</f>
        <v/>
      </c>
      <c r="W22" s="574" t="e">
        <f t="shared" si="4"/>
        <v>#N/A</v>
      </c>
      <c r="X22" s="760" t="str">
        <f>IF($AN22=0,"",VLOOKUP($AN22,③女入力!$B$10:$AN$33,23))</f>
        <v/>
      </c>
      <c r="Y22" s="761" t="e">
        <f t="shared" si="4"/>
        <v>#N/A</v>
      </c>
      <c r="Z22" s="761" t="s">
        <v>286</v>
      </c>
      <c r="AA22" s="762" t="e">
        <f t="shared" si="4"/>
        <v>#N/A</v>
      </c>
      <c r="AB22" s="578" t="str">
        <f>IF($AN22=0,"",VLOOKUP($AN22,③女入力!$B$10:$AN$33,34))</f>
        <v/>
      </c>
      <c r="AC22" s="574" t="e">
        <f t="shared" si="4"/>
        <v>#N/A</v>
      </c>
      <c r="AD22" s="578" t="str">
        <f>IF($AN22=0,"",VLOOKUP($AN22,③女入力!$B$10:$AN$33,37))</f>
        <v/>
      </c>
      <c r="AE22" s="574" t="e">
        <f t="shared" si="4"/>
        <v>#N/A</v>
      </c>
      <c r="AF22" s="578">
        <f>'⑥-2関東女選択'!$Z11</f>
        <v>0</v>
      </c>
      <c r="AG22" s="574"/>
      <c r="AH22" s="763" t="str">
        <f>IF($AN22=0,"",VLOOKUP($AN22,③女入力!$B$10:$BN$33,47))</f>
        <v/>
      </c>
      <c r="AI22" s="764" t="e">
        <f t="shared" ref="AI22:AI24" si="6">IF(AH22=0,"",VLOOKUP(AH22,$B$10:$Q$30,6))</f>
        <v>#N/A</v>
      </c>
      <c r="AN22" s="245">
        <f>'⑥-2関東女選択'!V11</f>
        <v>0</v>
      </c>
    </row>
    <row r="23" spans="1:40" ht="37.5" customHeight="1">
      <c r="A23" s="488" t="s">
        <v>23</v>
      </c>
      <c r="B23" s="488"/>
      <c r="C23" s="488"/>
      <c r="D23" s="578" t="str">
        <f>IF($AN23=0,"",VLOOKUP($AN23,③女入力!$B$10:$AN$33,3))</f>
        <v/>
      </c>
      <c r="E23" s="573" t="e">
        <f t="shared" si="0"/>
        <v>#N/A</v>
      </c>
      <c r="F23" s="573" t="e">
        <f t="shared" si="0"/>
        <v>#N/A</v>
      </c>
      <c r="G23" s="729" t="e">
        <f t="shared" si="0"/>
        <v>#N/A</v>
      </c>
      <c r="H23" s="730" t="str">
        <f>IF($AN23=0,"",VLOOKUP($AN23,③女入力!$B$10:$AN$33,7))</f>
        <v/>
      </c>
      <c r="I23" s="573" t="e">
        <f t="shared" si="1"/>
        <v>#N/A</v>
      </c>
      <c r="J23" s="573" t="e">
        <f t="shared" si="1"/>
        <v>#N/A</v>
      </c>
      <c r="K23" s="574" t="e">
        <f t="shared" si="1"/>
        <v>#N/A</v>
      </c>
      <c r="L23" s="578" t="str">
        <f>IF($AN23=0,"",VLOOKUP($AN23,③女入力!$B$10:$AN$33,11))</f>
        <v/>
      </c>
      <c r="M23" s="573" t="e">
        <f t="shared" si="2"/>
        <v>#N/A</v>
      </c>
      <c r="N23" s="573" t="e">
        <f t="shared" si="2"/>
        <v>#N/A</v>
      </c>
      <c r="O23" s="729" t="e">
        <f t="shared" si="2"/>
        <v>#N/A</v>
      </c>
      <c r="P23" s="730" t="str">
        <f>IF($AN23=0,"",VLOOKUP($AN23,③女入力!$B$10:$AN$33,15))</f>
        <v/>
      </c>
      <c r="Q23" s="573" t="e">
        <f t="shared" si="3"/>
        <v>#N/A</v>
      </c>
      <c r="R23" s="573" t="e">
        <f t="shared" si="3"/>
        <v>#N/A</v>
      </c>
      <c r="S23" s="574" t="e">
        <f t="shared" si="3"/>
        <v>#N/A</v>
      </c>
      <c r="T23" s="578" t="str">
        <f>IF($AN23=0,"",VLOOKUP($AN23,③女入力!$B$10:$AN$33,19))</f>
        <v/>
      </c>
      <c r="U23" s="574" t="e">
        <f t="shared" si="4"/>
        <v>#N/A</v>
      </c>
      <c r="V23" s="578" t="str">
        <f>IF($AN23=0,"",VLOOKUP($AN23,③女入力!$B$10:$AN$33,21))</f>
        <v/>
      </c>
      <c r="W23" s="574" t="e">
        <f t="shared" si="4"/>
        <v>#N/A</v>
      </c>
      <c r="X23" s="760" t="str">
        <f>IF($AN23=0,"",VLOOKUP($AN23,③女入力!$B$10:$AN$33,23))</f>
        <v/>
      </c>
      <c r="Y23" s="761" t="e">
        <f t="shared" si="4"/>
        <v>#N/A</v>
      </c>
      <c r="Z23" s="761" t="s">
        <v>286</v>
      </c>
      <c r="AA23" s="762" t="e">
        <f t="shared" si="4"/>
        <v>#N/A</v>
      </c>
      <c r="AB23" s="578" t="str">
        <f>IF($AN23=0,"",VLOOKUP($AN23,③女入力!$B$10:$AN$33,34))</f>
        <v/>
      </c>
      <c r="AC23" s="574" t="e">
        <f t="shared" si="4"/>
        <v>#N/A</v>
      </c>
      <c r="AD23" s="578" t="str">
        <f>IF($AN23=0,"",VLOOKUP($AN23,③女入力!$B$10:$AN$33,37))</f>
        <v/>
      </c>
      <c r="AE23" s="574" t="e">
        <f t="shared" si="4"/>
        <v>#N/A</v>
      </c>
      <c r="AF23" s="578">
        <f>'⑥-2関東女選択'!$Z12</f>
        <v>0</v>
      </c>
      <c r="AG23" s="574"/>
      <c r="AH23" s="763" t="str">
        <f>IF($AN23=0,"",VLOOKUP($AN23,③女入力!$B$10:$BN$33,47))</f>
        <v/>
      </c>
      <c r="AI23" s="764" t="e">
        <f t="shared" si="6"/>
        <v>#N/A</v>
      </c>
      <c r="AN23" s="245">
        <f>'⑥-2関東女選択'!V12</f>
        <v>0</v>
      </c>
    </row>
    <row r="24" spans="1:40" ht="37.5" customHeight="1">
      <c r="A24" s="488" t="s">
        <v>226</v>
      </c>
      <c r="B24" s="488"/>
      <c r="C24" s="488"/>
      <c r="D24" s="578" t="str">
        <f>IF($AN24=0,"",VLOOKUP($AN24,③女入力!$B$10:$AN$33,3))</f>
        <v/>
      </c>
      <c r="E24" s="573" t="e">
        <f t="shared" si="0"/>
        <v>#N/A</v>
      </c>
      <c r="F24" s="573" t="e">
        <f t="shared" si="0"/>
        <v>#N/A</v>
      </c>
      <c r="G24" s="729" t="e">
        <f t="shared" si="0"/>
        <v>#N/A</v>
      </c>
      <c r="H24" s="730" t="str">
        <f>IF($AN24=0,"",VLOOKUP($AN24,③女入力!$B$10:$AN$33,7))</f>
        <v/>
      </c>
      <c r="I24" s="573" t="e">
        <f t="shared" si="1"/>
        <v>#N/A</v>
      </c>
      <c r="J24" s="573" t="e">
        <f t="shared" si="1"/>
        <v>#N/A</v>
      </c>
      <c r="K24" s="574" t="e">
        <f t="shared" si="1"/>
        <v>#N/A</v>
      </c>
      <c r="L24" s="578" t="str">
        <f>IF($AN24=0,"",VLOOKUP($AN24,③女入力!$B$10:$AN$33,11))</f>
        <v/>
      </c>
      <c r="M24" s="573" t="e">
        <f t="shared" si="2"/>
        <v>#N/A</v>
      </c>
      <c r="N24" s="573" t="e">
        <f t="shared" si="2"/>
        <v>#N/A</v>
      </c>
      <c r="O24" s="729" t="e">
        <f t="shared" si="2"/>
        <v>#N/A</v>
      </c>
      <c r="P24" s="730" t="str">
        <f>IF($AN24=0,"",VLOOKUP($AN24,③女入力!$B$10:$AN$33,15))</f>
        <v/>
      </c>
      <c r="Q24" s="573" t="e">
        <f t="shared" si="3"/>
        <v>#N/A</v>
      </c>
      <c r="R24" s="573" t="e">
        <f t="shared" si="3"/>
        <v>#N/A</v>
      </c>
      <c r="S24" s="574" t="e">
        <f t="shared" si="3"/>
        <v>#N/A</v>
      </c>
      <c r="T24" s="578" t="str">
        <f>IF($AN24=0,"",VLOOKUP($AN24,③女入力!$B$10:$AN$33,19))</f>
        <v/>
      </c>
      <c r="U24" s="574" t="e">
        <f t="shared" si="4"/>
        <v>#N/A</v>
      </c>
      <c r="V24" s="578" t="str">
        <f>IF($AN24=0,"",VLOOKUP($AN24,③女入力!$B$10:$AN$33,21))</f>
        <v/>
      </c>
      <c r="W24" s="574" t="e">
        <f t="shared" si="4"/>
        <v>#N/A</v>
      </c>
      <c r="X24" s="760" t="str">
        <f>IF($AN24=0,"",VLOOKUP($AN24,③女入力!$B$10:$AN$33,23))</f>
        <v/>
      </c>
      <c r="Y24" s="761" t="e">
        <f t="shared" si="4"/>
        <v>#N/A</v>
      </c>
      <c r="Z24" s="761" t="s">
        <v>286</v>
      </c>
      <c r="AA24" s="762" t="e">
        <f t="shared" si="4"/>
        <v>#N/A</v>
      </c>
      <c r="AB24" s="578" t="str">
        <f>IF($AN24=0,"",VLOOKUP($AN24,③女入力!$B$10:$AN$33,34))</f>
        <v/>
      </c>
      <c r="AC24" s="574" t="e">
        <f t="shared" si="4"/>
        <v>#N/A</v>
      </c>
      <c r="AD24" s="578" t="str">
        <f>IF($AN24=0,"",VLOOKUP($AN24,③女入力!$B$10:$AN$33,37))</f>
        <v/>
      </c>
      <c r="AE24" s="574" t="e">
        <f t="shared" si="4"/>
        <v>#N/A</v>
      </c>
      <c r="AF24" s="578">
        <f>'⑥-2関東女選択'!$Z13</f>
        <v>0</v>
      </c>
      <c r="AG24" s="574"/>
      <c r="AH24" s="763" t="str">
        <f>IF($AN24=0,"",VLOOKUP($AN24,③女入力!$B$10:$BN$33,47))</f>
        <v/>
      </c>
      <c r="AI24" s="764" t="e">
        <f t="shared" si="6"/>
        <v>#N/A</v>
      </c>
      <c r="AN24" s="245">
        <f>'⑥-2関東女選択'!V13</f>
        <v>0</v>
      </c>
    </row>
    <row r="25" spans="1:40" ht="30" customHeight="1">
      <c r="A25" s="241"/>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row>
    <row r="26" spans="1:40" ht="30" customHeight="1">
      <c r="A26" s="246" t="s">
        <v>102</v>
      </c>
      <c r="B26" s="247"/>
      <c r="C26" s="759" t="s">
        <v>413</v>
      </c>
      <c r="D26" s="759"/>
      <c r="E26" s="759"/>
      <c r="F26" s="759"/>
      <c r="G26" s="759"/>
      <c r="H26" s="759"/>
      <c r="I26" s="759"/>
      <c r="J26" s="759"/>
      <c r="K26" s="759"/>
      <c r="L26" s="759"/>
      <c r="M26" s="759"/>
      <c r="N26" s="759"/>
      <c r="O26" s="759"/>
      <c r="P26" s="759"/>
      <c r="Q26" s="759"/>
      <c r="R26" s="759"/>
      <c r="S26" s="759"/>
      <c r="T26" s="759"/>
      <c r="U26" s="759"/>
      <c r="V26" s="759"/>
      <c r="W26" s="759"/>
      <c r="X26" s="759"/>
      <c r="Y26" s="759"/>
      <c r="Z26" s="759"/>
      <c r="AA26" s="759"/>
      <c r="AB26" s="759"/>
      <c r="AC26" s="759"/>
      <c r="AD26" s="759"/>
      <c r="AE26" s="759"/>
      <c r="AF26" s="759"/>
      <c r="AG26" s="759"/>
      <c r="AH26" s="759"/>
      <c r="AI26" s="759"/>
    </row>
    <row r="27" spans="1:40" ht="15" customHeight="1">
      <c r="C27" s="757" t="s">
        <v>219</v>
      </c>
      <c r="D27" s="757"/>
      <c r="E27" s="757"/>
      <c r="F27" s="757"/>
      <c r="G27" s="757"/>
      <c r="H27" s="757"/>
      <c r="J27" s="119">
        <f>①基本情報!$K$66</f>
        <v>0</v>
      </c>
      <c r="L27" s="757" t="s">
        <v>220</v>
      </c>
      <c r="M27" s="757"/>
      <c r="N27" s="757"/>
      <c r="O27" s="757"/>
      <c r="P27" s="757"/>
      <c r="Q27" s="757"/>
      <c r="R27" s="757"/>
      <c r="S27" s="757"/>
      <c r="T27" s="757"/>
      <c r="U27" s="757"/>
      <c r="V27" s="757"/>
      <c r="W27" s="757"/>
      <c r="X27" s="757"/>
      <c r="Y27" s="757"/>
      <c r="Z27" s="757"/>
      <c r="AA27" s="757"/>
      <c r="AB27" s="757"/>
      <c r="AC27" s="757"/>
      <c r="AD27" s="757"/>
      <c r="AE27" s="757"/>
      <c r="AF27" s="757"/>
      <c r="AG27" s="757"/>
    </row>
    <row r="28" spans="1:40" ht="9.75" customHeight="1"/>
    <row r="29" spans="1:40" ht="15" customHeight="1">
      <c r="J29" s="119">
        <f>①基本情報!$K$68</f>
        <v>0</v>
      </c>
      <c r="L29" s="757" t="s">
        <v>221</v>
      </c>
      <c r="M29" s="757"/>
      <c r="N29" s="757"/>
      <c r="O29" s="757"/>
      <c r="P29" s="757"/>
      <c r="Q29" s="757"/>
      <c r="R29" s="757"/>
      <c r="S29" s="757"/>
      <c r="T29" s="757"/>
      <c r="U29" s="757"/>
      <c r="V29" s="757"/>
      <c r="W29" s="757"/>
      <c r="X29" s="757"/>
      <c r="Y29" s="757"/>
      <c r="Z29" s="757"/>
      <c r="AA29" s="757"/>
      <c r="AB29" s="757"/>
      <c r="AC29" s="757"/>
      <c r="AD29" s="757"/>
      <c r="AE29" s="757"/>
      <c r="AF29" s="757"/>
      <c r="AG29" s="757"/>
    </row>
    <row r="30" spans="1:40" ht="9.75" customHeight="1"/>
    <row r="31" spans="1:40" ht="15" customHeight="1">
      <c r="C31" s="757" t="s">
        <v>245</v>
      </c>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row>
    <row r="32" spans="1:40" ht="12" customHeight="1"/>
    <row r="33" spans="1:42" ht="15" customHeight="1">
      <c r="A33" s="757" t="str">
        <f>AN33&amp;AO33&amp;AP33</f>
        <v>上記の生徒が第５０回関東中学校柔道大会に参加することを承認します。</v>
      </c>
      <c r="B33" s="757"/>
      <c r="C33" s="757"/>
      <c r="D33" s="757"/>
      <c r="E33" s="757"/>
      <c r="F33" s="757"/>
      <c r="G33" s="757"/>
      <c r="H33" s="757"/>
      <c r="I33" s="757"/>
      <c r="J33" s="757"/>
      <c r="K33" s="757"/>
      <c r="L33" s="757"/>
      <c r="M33" s="757"/>
      <c r="N33" s="757"/>
      <c r="O33" s="757"/>
      <c r="P33" s="757"/>
      <c r="Q33" s="757"/>
      <c r="R33" s="757"/>
      <c r="S33" s="757"/>
      <c r="T33" s="757"/>
      <c r="U33" s="757"/>
      <c r="V33" s="757"/>
      <c r="W33" s="757"/>
      <c r="X33" s="757"/>
      <c r="Y33" s="757"/>
      <c r="Z33" s="757"/>
      <c r="AA33" s="757"/>
      <c r="AB33" s="757"/>
      <c r="AC33" s="757"/>
      <c r="AD33" s="757"/>
      <c r="AE33" s="757"/>
      <c r="AF33" s="757"/>
      <c r="AG33" s="757"/>
      <c r="AH33" s="757"/>
      <c r="AI33" s="757"/>
      <c r="AN33" s="215" t="s">
        <v>246</v>
      </c>
      <c r="AO33" s="215" t="str">
        <f>Top!$B$6</f>
        <v>第５０回関東中学校柔道大会</v>
      </c>
      <c r="AP33" s="215" t="s">
        <v>247</v>
      </c>
    </row>
    <row r="34" spans="1:42" ht="12" customHeight="1"/>
    <row r="35" spans="1:42" ht="15" customHeight="1">
      <c r="A35" s="757" t="str">
        <f>⑦日付!$Q$6</f>
        <v>令和7年月日</v>
      </c>
      <c r="B35" s="757"/>
      <c r="C35" s="757"/>
      <c r="D35" s="757"/>
      <c r="E35" s="757"/>
      <c r="F35" s="757"/>
      <c r="G35" s="757"/>
      <c r="H35" s="757"/>
      <c r="I35" s="757"/>
      <c r="J35" s="757"/>
      <c r="K35" s="757"/>
      <c r="L35" s="757"/>
      <c r="M35" s="757"/>
      <c r="N35" s="757"/>
      <c r="O35" s="757"/>
      <c r="P35" s="757"/>
      <c r="Q35" s="757"/>
      <c r="R35" s="757"/>
    </row>
    <row r="36" spans="1:42" ht="12" customHeight="1"/>
    <row r="37" spans="1:42" ht="15" customHeight="1">
      <c r="A37" s="757" t="s">
        <v>398</v>
      </c>
      <c r="B37" s="757"/>
      <c r="C37" s="757"/>
      <c r="D37" s="757"/>
      <c r="E37" s="757"/>
      <c r="F37" s="757"/>
      <c r="G37" s="757"/>
      <c r="H37" s="472">
        <f>①基本情報!$B$9</f>
        <v>0</v>
      </c>
      <c r="I37" s="472"/>
      <c r="J37" s="472"/>
      <c r="K37" s="472"/>
      <c r="L37" s="472"/>
      <c r="M37" s="472"/>
      <c r="N37" s="472"/>
      <c r="O37" s="472"/>
      <c r="P37" s="472"/>
      <c r="Q37" s="472"/>
      <c r="R37" s="472"/>
      <c r="S37" s="472"/>
      <c r="U37" s="758" t="s">
        <v>372</v>
      </c>
      <c r="V37" s="758"/>
      <c r="W37" s="758"/>
      <c r="X37" s="758"/>
      <c r="Y37" s="474">
        <f>①基本情報!$U$12</f>
        <v>0</v>
      </c>
      <c r="Z37" s="474"/>
      <c r="AA37" s="474"/>
      <c r="AB37" s="474"/>
      <c r="AC37" s="474"/>
      <c r="AD37" s="474"/>
      <c r="AE37" s="474"/>
      <c r="AF37" s="474" t="s">
        <v>350</v>
      </c>
      <c r="AG37" s="474"/>
    </row>
    <row r="38" spans="1:42" ht="15" customHeight="1"/>
    <row r="39" spans="1:42" ht="15" customHeight="1"/>
    <row r="40" spans="1:42" ht="15" customHeight="1"/>
    <row r="41" spans="1:42" ht="15" customHeight="1"/>
    <row r="42" spans="1:42" ht="15" customHeight="1"/>
    <row r="43" spans="1:42" ht="15" customHeight="1"/>
    <row r="44" spans="1:42" ht="15" customHeight="1"/>
    <row r="45" spans="1:42" ht="15" customHeight="1"/>
    <row r="46" spans="1:42" ht="15" customHeight="1"/>
    <row r="47" spans="1:42" ht="15" customHeight="1"/>
    <row r="48" spans="1:4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sheetData>
  <sheetProtection sheet="1" objects="1" scenarios="1"/>
  <mergeCells count="113">
    <mergeCell ref="A6:C7"/>
    <mergeCell ref="D6:L7"/>
    <mergeCell ref="N6:AA6"/>
    <mergeCell ref="AB6:AC6"/>
    <mergeCell ref="AD6:AI6"/>
    <mergeCell ref="M7:AA7"/>
    <mergeCell ref="AB7:AC7"/>
    <mergeCell ref="AD7:AI7"/>
    <mergeCell ref="D1:J1"/>
    <mergeCell ref="A3:AI4"/>
    <mergeCell ref="A5:C5"/>
    <mergeCell ref="D5:L5"/>
    <mergeCell ref="M5:AA5"/>
    <mergeCell ref="AB5:AI5"/>
    <mergeCell ref="U8:AI8"/>
    <mergeCell ref="A9:B9"/>
    <mergeCell ref="U9:V9"/>
    <mergeCell ref="W9:AI9"/>
    <mergeCell ref="U10:X10"/>
    <mergeCell ref="A8:L8"/>
    <mergeCell ref="C9:L9"/>
    <mergeCell ref="A10:L10"/>
    <mergeCell ref="M8:T8"/>
    <mergeCell ref="M9:T10"/>
    <mergeCell ref="A14:B14"/>
    <mergeCell ref="C14:AI14"/>
    <mergeCell ref="A15:B15"/>
    <mergeCell ref="C15:AI15"/>
    <mergeCell ref="A17:H17"/>
    <mergeCell ref="I17:T17"/>
    <mergeCell ref="Y10:AI10"/>
    <mergeCell ref="A11:F11"/>
    <mergeCell ref="G11:Q11"/>
    <mergeCell ref="R11:W11"/>
    <mergeCell ref="A12:F13"/>
    <mergeCell ref="G12:H12"/>
    <mergeCell ref="I12:Q12"/>
    <mergeCell ref="R12:W13"/>
    <mergeCell ref="G13:Q13"/>
    <mergeCell ref="AB19:AC20"/>
    <mergeCell ref="AD19:AE20"/>
    <mergeCell ref="AF19:AG20"/>
    <mergeCell ref="AH19:AI20"/>
    <mergeCell ref="D20:G20"/>
    <mergeCell ref="H20:K20"/>
    <mergeCell ref="L20:O20"/>
    <mergeCell ref="P20:S20"/>
    <mergeCell ref="A19:C20"/>
    <mergeCell ref="D19:K19"/>
    <mergeCell ref="L19:S19"/>
    <mergeCell ref="T19:U20"/>
    <mergeCell ref="V19:W20"/>
    <mergeCell ref="X19:AA20"/>
    <mergeCell ref="V21:W21"/>
    <mergeCell ref="X21:AA21"/>
    <mergeCell ref="AB21:AC21"/>
    <mergeCell ref="AD21:AE21"/>
    <mergeCell ref="AF21:AG21"/>
    <mergeCell ref="AH21:AI21"/>
    <mergeCell ref="A21:C21"/>
    <mergeCell ref="D21:G21"/>
    <mergeCell ref="H21:K21"/>
    <mergeCell ref="L21:O21"/>
    <mergeCell ref="P21:S21"/>
    <mergeCell ref="T21:U21"/>
    <mergeCell ref="V22:W22"/>
    <mergeCell ref="X22:AA22"/>
    <mergeCell ref="AB22:AC22"/>
    <mergeCell ref="AD22:AE22"/>
    <mergeCell ref="AF22:AG22"/>
    <mergeCell ref="AH22:AI22"/>
    <mergeCell ref="A22:C22"/>
    <mergeCell ref="D22:G22"/>
    <mergeCell ref="H22:K22"/>
    <mergeCell ref="L22:O22"/>
    <mergeCell ref="P22:S22"/>
    <mergeCell ref="T22:U22"/>
    <mergeCell ref="V23:W23"/>
    <mergeCell ref="X23:AA23"/>
    <mergeCell ref="AB23:AC23"/>
    <mergeCell ref="AD23:AE23"/>
    <mergeCell ref="AF23:AG23"/>
    <mergeCell ref="AH23:AI23"/>
    <mergeCell ref="A23:C23"/>
    <mergeCell ref="D23:G23"/>
    <mergeCell ref="H23:K23"/>
    <mergeCell ref="L23:O23"/>
    <mergeCell ref="P23:S23"/>
    <mergeCell ref="T23:U23"/>
    <mergeCell ref="V24:W24"/>
    <mergeCell ref="X24:AA24"/>
    <mergeCell ref="AB24:AC24"/>
    <mergeCell ref="AD24:AE24"/>
    <mergeCell ref="AF24:AG24"/>
    <mergeCell ref="AH24:AI24"/>
    <mergeCell ref="A24:C24"/>
    <mergeCell ref="D24:G24"/>
    <mergeCell ref="H24:K24"/>
    <mergeCell ref="L24:O24"/>
    <mergeCell ref="P24:S24"/>
    <mergeCell ref="T24:U24"/>
    <mergeCell ref="A35:R35"/>
    <mergeCell ref="U37:X37"/>
    <mergeCell ref="Y37:AE37"/>
    <mergeCell ref="AF37:AG37"/>
    <mergeCell ref="C26:AI26"/>
    <mergeCell ref="C27:H27"/>
    <mergeCell ref="L27:AG27"/>
    <mergeCell ref="L29:AG29"/>
    <mergeCell ref="C31:AI31"/>
    <mergeCell ref="A33:AI33"/>
    <mergeCell ref="A37:G37"/>
    <mergeCell ref="H37:S37"/>
  </mergeCells>
  <phoneticPr fontId="2"/>
  <hyperlinks>
    <hyperlink ref="D1" location="Top!A1" display="Topへ戻る" xr:uid="{00000000-0004-0000-11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59999389629810485"/>
  </sheetPr>
  <dimension ref="A1:AW240"/>
  <sheetViews>
    <sheetView showGridLines="0" showRowColHeaders="0" showZeros="0" view="pageBreakPreview" zoomScaleNormal="100" zoomScaleSheetLayoutView="100" workbookViewId="0">
      <selection activeCell="D1" sqref="D1:J1"/>
    </sheetView>
  </sheetViews>
  <sheetFormatPr defaultColWidth="9" defaultRowHeight="13"/>
  <cols>
    <col min="1" max="38" width="2.453125" style="215" customWidth="1"/>
    <col min="39" max="39" width="9" style="215"/>
    <col min="40" max="42" width="9" style="215" hidden="1" customWidth="1"/>
    <col min="43" max="16384" width="9" style="215"/>
  </cols>
  <sheetData>
    <row r="1" spans="1:35" ht="48" customHeight="1">
      <c r="A1" s="1"/>
      <c r="B1" s="1"/>
      <c r="C1" s="1"/>
      <c r="D1" s="646" t="s">
        <v>92</v>
      </c>
      <c r="E1" s="647"/>
      <c r="F1" s="647"/>
      <c r="G1" s="647"/>
      <c r="H1" s="647"/>
      <c r="I1" s="647"/>
      <c r="J1" s="648"/>
      <c r="L1"/>
      <c r="M1"/>
      <c r="N1" s="238" t="s">
        <v>249</v>
      </c>
      <c r="O1"/>
      <c r="P1"/>
      <c r="Q1"/>
      <c r="R1"/>
      <c r="S1"/>
      <c r="T1"/>
      <c r="U1"/>
      <c r="V1"/>
      <c r="W1"/>
    </row>
    <row r="2" spans="1:35" ht="9.75" customHeight="1"/>
    <row r="3" spans="1:35" ht="15" customHeight="1">
      <c r="A3" s="792" t="str">
        <f>Top!$B$6&amp;"申込書（男子個人戦）"</f>
        <v>第５０回関東中学校柔道大会申込書（男子個人戦）</v>
      </c>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row>
    <row r="4" spans="1:35" ht="15" customHeight="1">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row>
    <row r="5" spans="1:35" ht="18.75" customHeight="1">
      <c r="A5" s="578" t="s">
        <v>228</v>
      </c>
      <c r="B5" s="573"/>
      <c r="C5" s="574"/>
      <c r="D5" s="488" t="s">
        <v>398</v>
      </c>
      <c r="E5" s="488"/>
      <c r="F5" s="488"/>
      <c r="G5" s="488"/>
      <c r="H5" s="488"/>
      <c r="I5" s="488"/>
      <c r="J5" s="488"/>
      <c r="K5" s="488"/>
      <c r="L5" s="488"/>
      <c r="M5" s="488" t="s">
        <v>229</v>
      </c>
      <c r="N5" s="488"/>
      <c r="O5" s="488"/>
      <c r="P5" s="488"/>
      <c r="Q5" s="488"/>
      <c r="R5" s="488"/>
      <c r="S5" s="488"/>
      <c r="T5" s="488"/>
      <c r="U5" s="488"/>
      <c r="V5" s="488"/>
      <c r="W5" s="488"/>
      <c r="X5" s="488"/>
      <c r="Y5" s="488"/>
      <c r="Z5" s="488"/>
      <c r="AA5" s="488"/>
      <c r="AB5" s="578" t="s">
        <v>1</v>
      </c>
      <c r="AC5" s="573"/>
      <c r="AD5" s="573"/>
      <c r="AE5" s="573"/>
      <c r="AF5" s="573"/>
      <c r="AG5" s="573"/>
      <c r="AH5" s="573"/>
      <c r="AI5" s="574"/>
    </row>
    <row r="6" spans="1:35" ht="18.75" customHeight="1">
      <c r="A6" s="519">
        <f>①基本情報!$Y$8</f>
        <v>0</v>
      </c>
      <c r="B6" s="481"/>
      <c r="C6" s="482"/>
      <c r="D6" s="488">
        <f>①基本情報!$B$9</f>
        <v>0</v>
      </c>
      <c r="E6" s="488"/>
      <c r="F6" s="488"/>
      <c r="G6" s="488"/>
      <c r="H6" s="488"/>
      <c r="I6" s="488"/>
      <c r="J6" s="488"/>
      <c r="K6" s="488"/>
      <c r="L6" s="488"/>
      <c r="M6" s="239" t="s">
        <v>2</v>
      </c>
      <c r="N6" s="770">
        <f>①基本情報!$O$8</f>
        <v>0</v>
      </c>
      <c r="O6" s="770"/>
      <c r="P6" s="770"/>
      <c r="Q6" s="770"/>
      <c r="R6" s="770"/>
      <c r="S6" s="770"/>
      <c r="T6" s="770"/>
      <c r="U6" s="770"/>
      <c r="V6" s="770"/>
      <c r="W6" s="770"/>
      <c r="X6" s="770"/>
      <c r="Y6" s="770"/>
      <c r="Z6" s="770"/>
      <c r="AA6" s="786"/>
      <c r="AB6" s="519" t="s">
        <v>230</v>
      </c>
      <c r="AC6" s="481"/>
      <c r="AD6" s="481">
        <f>①基本情報!$AC$8</f>
        <v>0</v>
      </c>
      <c r="AE6" s="481"/>
      <c r="AF6" s="481"/>
      <c r="AG6" s="481"/>
      <c r="AH6" s="481"/>
      <c r="AI6" s="482"/>
    </row>
    <row r="7" spans="1:35" ht="18.75" customHeight="1">
      <c r="A7" s="582"/>
      <c r="B7" s="474"/>
      <c r="C7" s="475"/>
      <c r="D7" s="488"/>
      <c r="E7" s="488"/>
      <c r="F7" s="488"/>
      <c r="G7" s="488"/>
      <c r="H7" s="488"/>
      <c r="I7" s="488"/>
      <c r="J7" s="488"/>
      <c r="K7" s="488"/>
      <c r="L7" s="488"/>
      <c r="M7" s="787" t="str">
        <f>①基本情報!$Y$8&amp;①基本情報!$N$9</f>
        <v/>
      </c>
      <c r="N7" s="758"/>
      <c r="O7" s="758"/>
      <c r="P7" s="758"/>
      <c r="Q7" s="758"/>
      <c r="R7" s="758"/>
      <c r="S7" s="758"/>
      <c r="T7" s="758"/>
      <c r="U7" s="758"/>
      <c r="V7" s="758"/>
      <c r="W7" s="758"/>
      <c r="X7" s="758"/>
      <c r="Y7" s="758"/>
      <c r="Z7" s="758"/>
      <c r="AA7" s="788"/>
      <c r="AB7" s="789" t="s">
        <v>231</v>
      </c>
      <c r="AC7" s="790"/>
      <c r="AD7" s="790">
        <f>①基本情報!$AB$12</f>
        <v>0</v>
      </c>
      <c r="AE7" s="790"/>
      <c r="AF7" s="790"/>
      <c r="AG7" s="790"/>
      <c r="AH7" s="790"/>
      <c r="AI7" s="791"/>
    </row>
    <row r="8" spans="1:35" ht="18.75" customHeight="1">
      <c r="A8" s="578" t="s">
        <v>17</v>
      </c>
      <c r="B8" s="573"/>
      <c r="C8" s="573"/>
      <c r="D8" s="573"/>
      <c r="E8" s="573"/>
      <c r="F8" s="573"/>
      <c r="G8" s="573"/>
      <c r="H8" s="574"/>
      <c r="I8" s="488" t="s">
        <v>232</v>
      </c>
      <c r="J8" s="488"/>
      <c r="K8" s="488"/>
      <c r="L8" s="578" t="s">
        <v>233</v>
      </c>
      <c r="M8" s="573"/>
      <c r="N8" s="573"/>
      <c r="O8" s="573"/>
      <c r="P8" s="573"/>
      <c r="Q8" s="573"/>
      <c r="R8" s="573"/>
      <c r="S8" s="573"/>
      <c r="T8" s="573"/>
      <c r="U8" s="573"/>
      <c r="V8" s="578" t="s">
        <v>250</v>
      </c>
      <c r="W8" s="573"/>
      <c r="X8" s="573"/>
      <c r="Y8" s="574"/>
      <c r="Z8" s="578" t="s">
        <v>18</v>
      </c>
      <c r="AA8" s="573"/>
      <c r="AB8" s="573"/>
      <c r="AC8" s="573"/>
      <c r="AD8" s="573"/>
      <c r="AE8" s="573"/>
      <c r="AF8" s="574"/>
      <c r="AG8" s="488" t="s">
        <v>232</v>
      </c>
      <c r="AH8" s="488"/>
      <c r="AI8" s="488"/>
    </row>
    <row r="9" spans="1:35" ht="18.75" customHeight="1">
      <c r="A9" s="519" t="s">
        <v>234</v>
      </c>
      <c r="B9" s="481"/>
      <c r="C9" s="784" t="str">
        <f>①基本情報!$D$17&amp;" "&amp;①基本情報!$I$17</f>
        <v xml:space="preserve"> </v>
      </c>
      <c r="D9" s="784"/>
      <c r="E9" s="784"/>
      <c r="F9" s="784"/>
      <c r="G9" s="784"/>
      <c r="H9" s="785"/>
      <c r="I9" s="798">
        <f>①基本情報!$N$18</f>
        <v>0</v>
      </c>
      <c r="J9" s="798"/>
      <c r="K9" s="798"/>
      <c r="L9" s="578" t="s">
        <v>235</v>
      </c>
      <c r="M9" s="573"/>
      <c r="N9" s="573">
        <f>①基本情報!$N$20</f>
        <v>0</v>
      </c>
      <c r="O9" s="573"/>
      <c r="P9" s="573"/>
      <c r="Q9" s="573"/>
      <c r="R9" s="573"/>
      <c r="S9" s="573"/>
      <c r="T9" s="573"/>
      <c r="U9" s="574"/>
      <c r="V9" s="465">
        <f>①基本情報!$D$29</f>
        <v>0</v>
      </c>
      <c r="W9" s="466"/>
      <c r="X9" s="466"/>
      <c r="Y9" s="467"/>
      <c r="Z9" s="519" t="s">
        <v>234</v>
      </c>
      <c r="AA9" s="481"/>
      <c r="AB9" s="784" t="str">
        <f>①基本情報!$D$26&amp;" "&amp;①基本情報!$I$26</f>
        <v xml:space="preserve"> </v>
      </c>
      <c r="AC9" s="784"/>
      <c r="AD9" s="784"/>
      <c r="AE9" s="784"/>
      <c r="AF9" s="785"/>
      <c r="AG9" s="806">
        <f>①基本情報!$N$31</f>
        <v>0</v>
      </c>
      <c r="AH9" s="806"/>
      <c r="AI9" s="806"/>
    </row>
    <row r="10" spans="1:35" ht="18.75" customHeight="1">
      <c r="A10" s="582" t="str">
        <f>①基本情報!$D$18&amp;" "&amp;①基本情報!$I$18</f>
        <v xml:space="preserve"> </v>
      </c>
      <c r="B10" s="474"/>
      <c r="C10" s="474"/>
      <c r="D10" s="474"/>
      <c r="E10" s="474"/>
      <c r="F10" s="474"/>
      <c r="G10" s="474"/>
      <c r="H10" s="475"/>
      <c r="I10" s="798"/>
      <c r="J10" s="798"/>
      <c r="K10" s="798"/>
      <c r="L10" s="582" t="s">
        <v>236</v>
      </c>
      <c r="M10" s="474"/>
      <c r="N10" s="474"/>
      <c r="O10" s="474"/>
      <c r="P10" s="474">
        <f>①基本情報!$W$18</f>
        <v>0</v>
      </c>
      <c r="Q10" s="474"/>
      <c r="R10" s="474"/>
      <c r="S10" s="474"/>
      <c r="T10" s="474"/>
      <c r="U10" s="475"/>
      <c r="V10" s="468"/>
      <c r="W10" s="469"/>
      <c r="X10" s="469"/>
      <c r="Y10" s="470"/>
      <c r="Z10" s="582" t="str">
        <f>①基本情報!$D$27&amp;" "&amp;①基本情報!$I$27</f>
        <v xml:space="preserve"> </v>
      </c>
      <c r="AA10" s="474"/>
      <c r="AB10" s="474"/>
      <c r="AC10" s="474"/>
      <c r="AD10" s="474"/>
      <c r="AE10" s="474"/>
      <c r="AF10" s="475"/>
      <c r="AG10" s="806"/>
      <c r="AH10" s="806"/>
      <c r="AI10" s="806"/>
    </row>
    <row r="11" spans="1:35" ht="18.75" customHeight="1">
      <c r="A11" s="578" t="s">
        <v>251</v>
      </c>
      <c r="B11" s="573"/>
      <c r="C11" s="573"/>
      <c r="D11" s="573"/>
      <c r="E11" s="573"/>
      <c r="F11" s="573"/>
      <c r="G11" s="573"/>
      <c r="H11" s="574"/>
      <c r="I11" s="488" t="s">
        <v>232</v>
      </c>
      <c r="J11" s="488"/>
      <c r="K11" s="488"/>
      <c r="L11" s="578" t="s">
        <v>252</v>
      </c>
      <c r="M11" s="573"/>
      <c r="N11" s="573"/>
      <c r="O11" s="573"/>
      <c r="P11" s="573"/>
      <c r="Q11" s="573"/>
      <c r="R11" s="573"/>
      <c r="S11" s="573"/>
      <c r="T11" s="573"/>
      <c r="U11" s="574"/>
      <c r="V11" s="578" t="s">
        <v>253</v>
      </c>
      <c r="W11" s="573"/>
      <c r="X11" s="573"/>
      <c r="Y11" s="573"/>
      <c r="Z11" s="573"/>
      <c r="AA11" s="573"/>
      <c r="AB11" s="573"/>
      <c r="AC11" s="573"/>
      <c r="AD11" s="573"/>
      <c r="AE11" s="573"/>
      <c r="AF11" s="573"/>
      <c r="AG11" s="573"/>
      <c r="AH11" s="573"/>
      <c r="AI11" s="574"/>
    </row>
    <row r="12" spans="1:35" ht="18.75" customHeight="1">
      <c r="A12" s="519" t="s">
        <v>234</v>
      </c>
      <c r="B12" s="481"/>
      <c r="C12" s="784" t="str">
        <f>①基本情報!$K$55&amp;" "&amp;①基本情報!$P$55</f>
        <v xml:space="preserve"> </v>
      </c>
      <c r="D12" s="784"/>
      <c r="E12" s="784"/>
      <c r="F12" s="784"/>
      <c r="G12" s="784"/>
      <c r="H12" s="785"/>
      <c r="I12" s="806" t="str">
        <f>①基本情報!$Y$8&amp;CHAR(10)&amp;"委員長"</f>
        <v xml:space="preserve">
委員長</v>
      </c>
      <c r="J12" s="806"/>
      <c r="K12" s="806"/>
      <c r="L12" s="519">
        <f>①基本情報!$E$58</f>
        <v>0</v>
      </c>
      <c r="M12" s="481"/>
      <c r="N12" s="481"/>
      <c r="O12" s="481"/>
      <c r="P12" s="481"/>
      <c r="Q12" s="481"/>
      <c r="R12" s="481"/>
      <c r="S12" s="481"/>
      <c r="T12" s="481"/>
      <c r="U12" s="482"/>
      <c r="V12" s="775" t="s">
        <v>235</v>
      </c>
      <c r="W12" s="472"/>
      <c r="X12" s="481"/>
      <c r="Y12" s="481"/>
      <c r="Z12" s="481"/>
      <c r="AA12" s="481"/>
      <c r="AB12" s="481"/>
      <c r="AC12" s="481"/>
      <c r="AD12" s="481"/>
      <c r="AE12" s="481"/>
      <c r="AF12" s="481"/>
      <c r="AG12" s="481"/>
      <c r="AH12" s="481"/>
      <c r="AI12" s="482"/>
    </row>
    <row r="13" spans="1:35" ht="18.75" customHeight="1">
      <c r="A13" s="582" t="str">
        <f>①基本情報!$K$56&amp;" "&amp;①基本情報!$P$56</f>
        <v xml:space="preserve"> </v>
      </c>
      <c r="B13" s="474"/>
      <c r="C13" s="474"/>
      <c r="D13" s="474"/>
      <c r="E13" s="474"/>
      <c r="F13" s="474"/>
      <c r="G13" s="474"/>
      <c r="H13" s="475"/>
      <c r="I13" s="806"/>
      <c r="J13" s="806"/>
      <c r="K13" s="806"/>
      <c r="L13" s="582"/>
      <c r="M13" s="474"/>
      <c r="N13" s="474"/>
      <c r="O13" s="474"/>
      <c r="P13" s="474"/>
      <c r="Q13" s="474"/>
      <c r="R13" s="474"/>
      <c r="S13" s="474"/>
      <c r="T13" s="474"/>
      <c r="U13" s="475"/>
      <c r="V13" s="582">
        <f>①基本情報!$T$58</f>
        <v>0</v>
      </c>
      <c r="W13" s="474"/>
      <c r="X13" s="474"/>
      <c r="Y13" s="474"/>
      <c r="Z13" s="474"/>
      <c r="AA13" s="474"/>
      <c r="AB13" s="474"/>
      <c r="AC13" s="474"/>
      <c r="AD13" s="474"/>
      <c r="AE13" s="474"/>
      <c r="AF13" s="474"/>
      <c r="AG13" s="474"/>
      <c r="AH13" s="474"/>
      <c r="AI13" s="475"/>
    </row>
    <row r="14" spans="1:35" ht="29.25" customHeight="1">
      <c r="A14" s="805" t="s">
        <v>238</v>
      </c>
      <c r="B14" s="805"/>
      <c r="C14" s="794" t="s">
        <v>254</v>
      </c>
      <c r="D14" s="794"/>
      <c r="E14" s="794"/>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4"/>
      <c r="AE14" s="794"/>
      <c r="AF14" s="794"/>
      <c r="AG14" s="794"/>
      <c r="AH14" s="794"/>
      <c r="AI14" s="794"/>
    </row>
    <row r="15" spans="1:35" ht="15" customHeight="1">
      <c r="A15" s="249"/>
      <c r="B15" s="249"/>
      <c r="C15" s="759"/>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c r="AB15" s="759"/>
      <c r="AC15" s="759"/>
      <c r="AD15" s="759"/>
      <c r="AE15" s="759"/>
      <c r="AF15" s="759"/>
      <c r="AG15" s="759"/>
      <c r="AH15" s="759"/>
      <c r="AI15" s="759"/>
    </row>
    <row r="16" spans="1:35" ht="15" customHeight="1">
      <c r="A16" s="757" t="s">
        <v>240</v>
      </c>
      <c r="B16" s="757"/>
      <c r="C16" s="757" t="s">
        <v>255</v>
      </c>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row>
    <row r="17" spans="1:40" ht="15" customHeight="1">
      <c r="A17" s="519" t="s">
        <v>78</v>
      </c>
      <c r="B17" s="482"/>
      <c r="C17" s="769" t="s">
        <v>174</v>
      </c>
      <c r="D17" s="488"/>
      <c r="E17" s="488" t="s">
        <v>44</v>
      </c>
      <c r="F17" s="488"/>
      <c r="G17" s="488"/>
      <c r="H17" s="488"/>
      <c r="I17" s="488"/>
      <c r="J17" s="488"/>
      <c r="K17" s="488" t="s">
        <v>31</v>
      </c>
      <c r="L17" s="488"/>
      <c r="M17" s="488"/>
      <c r="N17" s="488"/>
      <c r="O17" s="488"/>
      <c r="P17" s="488"/>
      <c r="Q17" s="801" t="s">
        <v>26</v>
      </c>
      <c r="R17" s="801" t="s">
        <v>243</v>
      </c>
      <c r="S17" s="488" t="s">
        <v>28</v>
      </c>
      <c r="T17" s="488"/>
      <c r="U17" s="488"/>
      <c r="V17" s="488"/>
      <c r="W17" s="488" t="s">
        <v>29</v>
      </c>
      <c r="X17" s="488"/>
      <c r="Y17" s="488" t="s">
        <v>30</v>
      </c>
      <c r="Z17" s="488"/>
      <c r="AA17" s="798" t="s">
        <v>256</v>
      </c>
      <c r="AB17" s="798"/>
      <c r="AC17" s="798"/>
      <c r="AD17" s="798"/>
      <c r="AE17" s="765" t="s">
        <v>257</v>
      </c>
      <c r="AF17" s="799"/>
      <c r="AG17" s="766"/>
      <c r="AH17" s="769" t="s">
        <v>293</v>
      </c>
      <c r="AI17" s="488"/>
    </row>
    <row r="18" spans="1:40" ht="15" customHeight="1">
      <c r="A18" s="582"/>
      <c r="B18" s="475"/>
      <c r="C18" s="488"/>
      <c r="D18" s="488"/>
      <c r="E18" s="802" t="s">
        <v>25</v>
      </c>
      <c r="F18" s="803"/>
      <c r="G18" s="723"/>
      <c r="H18" s="803" t="s">
        <v>10</v>
      </c>
      <c r="I18" s="803"/>
      <c r="J18" s="804"/>
      <c r="K18" s="802" t="s">
        <v>57</v>
      </c>
      <c r="L18" s="803"/>
      <c r="M18" s="803"/>
      <c r="N18" s="722" t="s">
        <v>58</v>
      </c>
      <c r="O18" s="803"/>
      <c r="P18" s="804"/>
      <c r="Q18" s="801"/>
      <c r="R18" s="801"/>
      <c r="S18" s="488"/>
      <c r="T18" s="488"/>
      <c r="U18" s="488"/>
      <c r="V18" s="488"/>
      <c r="W18" s="488"/>
      <c r="X18" s="488"/>
      <c r="Y18" s="488"/>
      <c r="Z18" s="488"/>
      <c r="AA18" s="798"/>
      <c r="AB18" s="798"/>
      <c r="AC18" s="798"/>
      <c r="AD18" s="798"/>
      <c r="AE18" s="767"/>
      <c r="AF18" s="800"/>
      <c r="AG18" s="768"/>
      <c r="AH18" s="488"/>
      <c r="AI18" s="488"/>
    </row>
    <row r="19" spans="1:40" ht="33.75" customHeight="1">
      <c r="A19" s="488" t="str">
        <f>IF($AN19=0,"",VLOOKUP($AN19,②男入力!$B$10:$AX$33,40))</f>
        <v/>
      </c>
      <c r="B19" s="488"/>
      <c r="C19" s="488">
        <f>'⑤-2関東男選択'!$AE10</f>
        <v>0</v>
      </c>
      <c r="D19" s="488"/>
      <c r="E19" s="488" t="str">
        <f>IF($AN19=0,"",VLOOKUP($AN19,②男入力!$B$10:$AX$33,3))</f>
        <v/>
      </c>
      <c r="F19" s="488"/>
      <c r="G19" s="578"/>
      <c r="H19" s="730" t="str">
        <f>IF($AN19=0,"",VLOOKUP($AN19,②男入力!$B$10:$AX$33,7))</f>
        <v/>
      </c>
      <c r="I19" s="573"/>
      <c r="J19" s="574"/>
      <c r="K19" s="488" t="str">
        <f>IF($AN19=0,"",VLOOKUP($AN19,②男入力!$B$10:$AX$33,11))</f>
        <v/>
      </c>
      <c r="L19" s="488"/>
      <c r="M19" s="797"/>
      <c r="N19" s="574" t="str">
        <f>IF($AN19=0,"",VLOOKUP($AN19,②男入力!$B$10:$AX$33,15))</f>
        <v/>
      </c>
      <c r="O19" s="488"/>
      <c r="P19" s="488"/>
      <c r="Q19" s="119" t="str">
        <f>IF($AN19=0,"",VLOOKUP($AN19,②男入力!$B$10:$AX$33,19))</f>
        <v/>
      </c>
      <c r="R19" s="119" t="str">
        <f>IF($AN19=0,"",VLOOKUP($AN19,②男入力!$B$10:$AX$33,21))</f>
        <v/>
      </c>
      <c r="S19" s="795" t="str">
        <f>IF($AN19=0,"",VLOOKUP($AN19,②男入力!$B$10:$AX$33,23))</f>
        <v/>
      </c>
      <c r="T19" s="795"/>
      <c r="U19" s="795"/>
      <c r="V19" s="795"/>
      <c r="W19" s="488" t="str">
        <f>IF($AN19=0,"",VLOOKUP($AN19,②男入力!$B$10:$AX$33,34))</f>
        <v/>
      </c>
      <c r="X19" s="488"/>
      <c r="Y19" s="488" t="str">
        <f>IF($AN19=0,"",VLOOKUP($AN19,②男入力!$B$10:$AX$33,37))</f>
        <v/>
      </c>
      <c r="Z19" s="488"/>
      <c r="AA19" s="488" t="str">
        <f>IF($AN19=0,"",VLOOKUP($AN19,②男入力!$B$10:$BA$33,44)&amp;VLOOKUP($AN19,②男入力!$B$10:$BA$33,45))</f>
        <v/>
      </c>
      <c r="AB19" s="488"/>
      <c r="AC19" s="488"/>
      <c r="AD19" s="488"/>
      <c r="AE19" s="796" t="str">
        <f>IF($AN19=0,"",VLOOKUP($AN19,②男入力!$B$10:$BA$33,46))</f>
        <v/>
      </c>
      <c r="AF19" s="796"/>
      <c r="AG19" s="796"/>
      <c r="AH19" s="769" t="str">
        <f>IF($AN19=0,"",VLOOKUP($AN19,②男入力!$B$10:$BX$33,47))</f>
        <v/>
      </c>
      <c r="AI19" s="769"/>
      <c r="AN19" s="250">
        <f>'⑤-2関東男選択'!AD10</f>
        <v>0</v>
      </c>
    </row>
    <row r="20" spans="1:40" ht="33.75" customHeight="1">
      <c r="A20" s="578" t="str">
        <f>IF($AN20=0,"",VLOOKUP($AN20,②男入力!$B$10:$AX$33,40))</f>
        <v/>
      </c>
      <c r="B20" s="574"/>
      <c r="C20" s="488">
        <f>'⑤-2関東男選択'!$AE11</f>
        <v>0</v>
      </c>
      <c r="D20" s="488"/>
      <c r="E20" s="488" t="str">
        <f>IF($AN20=0,"",VLOOKUP($AN20,②男入力!$B$10:$AX$33,3))</f>
        <v/>
      </c>
      <c r="F20" s="488"/>
      <c r="G20" s="578"/>
      <c r="H20" s="730" t="str">
        <f>IF($AN20=0,"",VLOOKUP($AN20,②男入力!$B$10:$AX$33,7))</f>
        <v/>
      </c>
      <c r="I20" s="573"/>
      <c r="J20" s="574"/>
      <c r="K20" s="488" t="str">
        <f>IF($AN20=0,"",VLOOKUP($AN20,②男入力!$B$10:$AX$33,11))</f>
        <v/>
      </c>
      <c r="L20" s="488"/>
      <c r="M20" s="797"/>
      <c r="N20" s="574" t="str">
        <f>IF($AN20=0,"",VLOOKUP($AN20,②男入力!$B$10:$AX$33,15))</f>
        <v/>
      </c>
      <c r="O20" s="488"/>
      <c r="P20" s="488"/>
      <c r="Q20" s="119" t="str">
        <f>IF($AN20=0,"",VLOOKUP($AN20,②男入力!$B$10:$AX$33,19))</f>
        <v/>
      </c>
      <c r="R20" s="119" t="str">
        <f>IF($AN20=0,"",VLOOKUP($AN20,②男入力!$B$10:$AX$33,21))</f>
        <v/>
      </c>
      <c r="S20" s="795" t="str">
        <f>IF($AN20=0,"",VLOOKUP($AN20,②男入力!$B$10:$AX$33,23))</f>
        <v/>
      </c>
      <c r="T20" s="795"/>
      <c r="U20" s="795"/>
      <c r="V20" s="795"/>
      <c r="W20" s="488" t="str">
        <f>IF($AN20=0,"",VLOOKUP($AN20,②男入力!$B$10:$AX$33,34))</f>
        <v/>
      </c>
      <c r="X20" s="488"/>
      <c r="Y20" s="488" t="str">
        <f>IF($AN20=0,"",VLOOKUP($AN20,②男入力!$B$10:$AX$33,37))</f>
        <v/>
      </c>
      <c r="Z20" s="488"/>
      <c r="AA20" s="488" t="str">
        <f>IF($AN20=0,"",VLOOKUP($AN20,②男入力!$B$10:$BA$33,44)&amp;VLOOKUP($AN20,②男入力!$B$10:$BA$33,45))</f>
        <v/>
      </c>
      <c r="AB20" s="488"/>
      <c r="AC20" s="488"/>
      <c r="AD20" s="488"/>
      <c r="AE20" s="796" t="str">
        <f>IF($AN20=0,"",VLOOKUP($AN20,②男入力!$B$10:$BA$33,46))</f>
        <v/>
      </c>
      <c r="AF20" s="796"/>
      <c r="AG20" s="796"/>
      <c r="AH20" s="769" t="str">
        <f>IF($AN20=0,"",VLOOKUP($AN20,②男入力!$B$10:$BX$33,47))</f>
        <v/>
      </c>
      <c r="AI20" s="769"/>
      <c r="AN20" s="250">
        <f>'⑤-2関東男選択'!AD11</f>
        <v>0</v>
      </c>
    </row>
    <row r="21" spans="1:40" ht="33.75" customHeight="1">
      <c r="A21" s="578" t="str">
        <f>IF($AN21=0,"",VLOOKUP($AN21,②男入力!$B$10:$AX$33,40))</f>
        <v/>
      </c>
      <c r="B21" s="574"/>
      <c r="C21" s="488">
        <f>'⑤-2関東男選択'!$AE12</f>
        <v>0</v>
      </c>
      <c r="D21" s="488"/>
      <c r="E21" s="488" t="str">
        <f>IF($AN21=0,"",VLOOKUP($AN21,②男入力!$B$10:$AX$33,3))</f>
        <v/>
      </c>
      <c r="F21" s="488"/>
      <c r="G21" s="578"/>
      <c r="H21" s="730" t="str">
        <f>IF($AN21=0,"",VLOOKUP($AN21,②男入力!$B$10:$AX$33,7))</f>
        <v/>
      </c>
      <c r="I21" s="573"/>
      <c r="J21" s="574"/>
      <c r="K21" s="488" t="str">
        <f>IF($AN21=0,"",VLOOKUP($AN21,②男入力!$B$10:$AX$33,11))</f>
        <v/>
      </c>
      <c r="L21" s="488"/>
      <c r="M21" s="797"/>
      <c r="N21" s="574" t="str">
        <f>IF($AN21=0,"",VLOOKUP($AN21,②男入力!$B$10:$AX$33,15))</f>
        <v/>
      </c>
      <c r="O21" s="488"/>
      <c r="P21" s="488"/>
      <c r="Q21" s="119" t="str">
        <f>IF($AN21=0,"",VLOOKUP($AN21,②男入力!$B$10:$AX$33,19))</f>
        <v/>
      </c>
      <c r="R21" s="119" t="str">
        <f>IF($AN21=0,"",VLOOKUP($AN21,②男入力!$B$10:$AX$33,21))</f>
        <v/>
      </c>
      <c r="S21" s="795" t="str">
        <f>IF($AN21=0,"",VLOOKUP($AN21,②男入力!$B$10:$AX$33,23))</f>
        <v/>
      </c>
      <c r="T21" s="795"/>
      <c r="U21" s="795"/>
      <c r="V21" s="795"/>
      <c r="W21" s="488" t="str">
        <f>IF($AN21=0,"",VLOOKUP($AN21,②男入力!$B$10:$AX$33,34))</f>
        <v/>
      </c>
      <c r="X21" s="488"/>
      <c r="Y21" s="488" t="str">
        <f>IF($AN21=0,"",VLOOKUP($AN21,②男入力!$B$10:$AX$33,37))</f>
        <v/>
      </c>
      <c r="Z21" s="488"/>
      <c r="AA21" s="488" t="str">
        <f>IF($AN21=0,"",VLOOKUP($AN21,②男入力!$B$10:$BA$33,44)&amp;VLOOKUP($AN21,②男入力!$B$10:$BA$33,45))</f>
        <v/>
      </c>
      <c r="AB21" s="488"/>
      <c r="AC21" s="488"/>
      <c r="AD21" s="488"/>
      <c r="AE21" s="796" t="str">
        <f>IF($AN21=0,"",VLOOKUP($AN21,②男入力!$B$10:$BA$33,46))</f>
        <v/>
      </c>
      <c r="AF21" s="796"/>
      <c r="AG21" s="796"/>
      <c r="AH21" s="769" t="str">
        <f>IF($AN21=0,"",VLOOKUP($AN21,②男入力!$B$10:$BX$33,47))</f>
        <v/>
      </c>
      <c r="AI21" s="769"/>
      <c r="AN21" s="250">
        <f>'⑤-2関東男選択'!AD12</f>
        <v>0</v>
      </c>
    </row>
    <row r="22" spans="1:40" ht="33.75" customHeight="1">
      <c r="A22" s="578" t="str">
        <f>IF($AN22=0,"",VLOOKUP($AN22,②男入力!$B$10:$AX$33,40))</f>
        <v/>
      </c>
      <c r="B22" s="574"/>
      <c r="C22" s="488">
        <f>'⑤-2関東男選択'!$AE13</f>
        <v>0</v>
      </c>
      <c r="D22" s="488"/>
      <c r="E22" s="488" t="str">
        <f>IF($AN22=0,"",VLOOKUP($AN22,②男入力!$B$10:$AX$33,3))</f>
        <v/>
      </c>
      <c r="F22" s="488"/>
      <c r="G22" s="578"/>
      <c r="H22" s="730" t="str">
        <f>IF($AN22=0,"",VLOOKUP($AN22,②男入力!$B$10:$AX$33,7))</f>
        <v/>
      </c>
      <c r="I22" s="573"/>
      <c r="J22" s="574"/>
      <c r="K22" s="488" t="str">
        <f>IF($AN22=0,"",VLOOKUP($AN22,②男入力!$B$10:$AX$33,11))</f>
        <v/>
      </c>
      <c r="L22" s="488"/>
      <c r="M22" s="797"/>
      <c r="N22" s="574" t="str">
        <f>IF($AN22=0,"",VLOOKUP($AN22,②男入力!$B$10:$AX$33,15))</f>
        <v/>
      </c>
      <c r="O22" s="488"/>
      <c r="P22" s="488"/>
      <c r="Q22" s="119" t="str">
        <f>IF($AN22=0,"",VLOOKUP($AN22,②男入力!$B$10:$AX$33,19))</f>
        <v/>
      </c>
      <c r="R22" s="119" t="str">
        <f>IF($AN22=0,"",VLOOKUP($AN22,②男入力!$B$10:$AX$33,21))</f>
        <v/>
      </c>
      <c r="S22" s="795" t="str">
        <f>IF($AN22=0,"",VLOOKUP($AN22,②男入力!$B$10:$AX$33,23))</f>
        <v/>
      </c>
      <c r="T22" s="795"/>
      <c r="U22" s="795"/>
      <c r="V22" s="795"/>
      <c r="W22" s="488" t="str">
        <f>IF($AN22=0,"",VLOOKUP($AN22,②男入力!$B$10:$AX$33,34))</f>
        <v/>
      </c>
      <c r="X22" s="488"/>
      <c r="Y22" s="488" t="str">
        <f>IF($AN22=0,"",VLOOKUP($AN22,②男入力!$B$10:$AX$33,37))</f>
        <v/>
      </c>
      <c r="Z22" s="488"/>
      <c r="AA22" s="488" t="str">
        <f>IF($AN22=0,"",VLOOKUP($AN22,②男入力!$B$10:$BA$33,44)&amp;VLOOKUP($AN22,②男入力!$B$10:$BA$33,45))</f>
        <v/>
      </c>
      <c r="AB22" s="488"/>
      <c r="AC22" s="488"/>
      <c r="AD22" s="488"/>
      <c r="AE22" s="796" t="str">
        <f>IF($AN22=0,"",VLOOKUP($AN22,②男入力!$B$10:$BA$33,46))</f>
        <v/>
      </c>
      <c r="AF22" s="796"/>
      <c r="AG22" s="796"/>
      <c r="AH22" s="769" t="str">
        <f>IF($AN22=0,"",VLOOKUP($AN22,②男入力!$B$10:$BX$33,47))</f>
        <v/>
      </c>
      <c r="AI22" s="769"/>
      <c r="AN22" s="250">
        <f>'⑤-2関東男選択'!AD13</f>
        <v>0</v>
      </c>
    </row>
    <row r="23" spans="1:40" ht="33.75" customHeight="1">
      <c r="A23" s="578" t="str">
        <f>IF($AN23=0,"",VLOOKUP($AN23,②男入力!$B$10:$AX$33,40))</f>
        <v/>
      </c>
      <c r="B23" s="574"/>
      <c r="C23" s="488">
        <f>'⑤-2関東男選択'!$AE14</f>
        <v>0</v>
      </c>
      <c r="D23" s="488"/>
      <c r="E23" s="488" t="str">
        <f>IF($AN23=0,"",VLOOKUP($AN23,②男入力!$B$10:$AX$33,3))</f>
        <v/>
      </c>
      <c r="F23" s="488"/>
      <c r="G23" s="578"/>
      <c r="H23" s="730" t="str">
        <f>IF($AN23=0,"",VLOOKUP($AN23,②男入力!$B$10:$AX$33,7))</f>
        <v/>
      </c>
      <c r="I23" s="573"/>
      <c r="J23" s="574"/>
      <c r="K23" s="488" t="str">
        <f>IF($AN23=0,"",VLOOKUP($AN23,②男入力!$B$10:$AX$33,11))</f>
        <v/>
      </c>
      <c r="L23" s="488"/>
      <c r="M23" s="797"/>
      <c r="N23" s="574" t="str">
        <f>IF($AN23=0,"",VLOOKUP($AN23,②男入力!$B$10:$AX$33,15))</f>
        <v/>
      </c>
      <c r="O23" s="488"/>
      <c r="P23" s="488"/>
      <c r="Q23" s="119" t="str">
        <f>IF($AN23=0,"",VLOOKUP($AN23,②男入力!$B$10:$AX$33,19))</f>
        <v/>
      </c>
      <c r="R23" s="119" t="str">
        <f>IF($AN23=0,"",VLOOKUP($AN23,②男入力!$B$10:$AX$33,21))</f>
        <v/>
      </c>
      <c r="S23" s="795" t="str">
        <f>IF($AN23=0,"",VLOOKUP($AN23,②男入力!$B$10:$AX$33,23))</f>
        <v/>
      </c>
      <c r="T23" s="795"/>
      <c r="U23" s="795"/>
      <c r="V23" s="795"/>
      <c r="W23" s="488" t="str">
        <f>IF($AN23=0,"",VLOOKUP($AN23,②男入力!$B$10:$AX$33,34))</f>
        <v/>
      </c>
      <c r="X23" s="488"/>
      <c r="Y23" s="488" t="str">
        <f>IF($AN23=0,"",VLOOKUP($AN23,②男入力!$B$10:$AX$33,37))</f>
        <v/>
      </c>
      <c r="Z23" s="488"/>
      <c r="AA23" s="488" t="str">
        <f>IF($AN23=0,"",VLOOKUP($AN23,②男入力!$B$10:$BA$33,44)&amp;VLOOKUP($AN23,②男入力!$B$10:$BA$33,45))</f>
        <v/>
      </c>
      <c r="AB23" s="488"/>
      <c r="AC23" s="488"/>
      <c r="AD23" s="488"/>
      <c r="AE23" s="796" t="str">
        <f>IF($AN23=0,"",VLOOKUP($AN23,②男入力!$B$10:$BA$33,46))</f>
        <v/>
      </c>
      <c r="AF23" s="796"/>
      <c r="AG23" s="796"/>
      <c r="AH23" s="769" t="str">
        <f>IF($AN23=0,"",VLOOKUP($AN23,②男入力!$B$10:$BX$33,47))</f>
        <v/>
      </c>
      <c r="AI23" s="769"/>
      <c r="AN23" s="250">
        <f>'⑤-2関東男選択'!AD14</f>
        <v>0</v>
      </c>
    </row>
    <row r="24" spans="1:40" ht="33.75" customHeight="1">
      <c r="A24" s="578" t="str">
        <f>IF($AN24=0,"",VLOOKUP($AN24,②男入力!$B$10:$AX$33,40))</f>
        <v/>
      </c>
      <c r="B24" s="574"/>
      <c r="C24" s="488">
        <f>'⑤-2関東男選択'!$AE15</f>
        <v>0</v>
      </c>
      <c r="D24" s="488"/>
      <c r="E24" s="488" t="str">
        <f>IF($AN24=0,"",VLOOKUP($AN24,②男入力!$B$10:$AX$33,3))</f>
        <v/>
      </c>
      <c r="F24" s="488"/>
      <c r="G24" s="578"/>
      <c r="H24" s="730" t="str">
        <f>IF($AN24=0,"",VLOOKUP($AN24,②男入力!$B$10:$AX$33,7))</f>
        <v/>
      </c>
      <c r="I24" s="573"/>
      <c r="J24" s="574"/>
      <c r="K24" s="488" t="str">
        <f>IF($AN24=0,"",VLOOKUP($AN24,②男入力!$B$10:$AX$33,11))</f>
        <v/>
      </c>
      <c r="L24" s="488"/>
      <c r="M24" s="797"/>
      <c r="N24" s="574" t="str">
        <f>IF($AN24=0,"",VLOOKUP($AN24,②男入力!$B$10:$AX$33,15))</f>
        <v/>
      </c>
      <c r="O24" s="488"/>
      <c r="P24" s="488"/>
      <c r="Q24" s="119" t="str">
        <f>IF($AN24=0,"",VLOOKUP($AN24,②男入力!$B$10:$AX$33,19))</f>
        <v/>
      </c>
      <c r="R24" s="119" t="str">
        <f>IF($AN24=0,"",VLOOKUP($AN24,②男入力!$B$10:$AX$33,21))</f>
        <v/>
      </c>
      <c r="S24" s="795" t="str">
        <f>IF($AN24=0,"",VLOOKUP($AN24,②男入力!$B$10:$AX$33,23))</f>
        <v/>
      </c>
      <c r="T24" s="795"/>
      <c r="U24" s="795"/>
      <c r="V24" s="795"/>
      <c r="W24" s="488" t="str">
        <f>IF($AN24=0,"",VLOOKUP($AN24,②男入力!$B$10:$AX$33,34))</f>
        <v/>
      </c>
      <c r="X24" s="488"/>
      <c r="Y24" s="488" t="str">
        <f>IF($AN24=0,"",VLOOKUP($AN24,②男入力!$B$10:$AX$33,37))</f>
        <v/>
      </c>
      <c r="Z24" s="488"/>
      <c r="AA24" s="488" t="str">
        <f>IF($AN24=0,"",VLOOKUP($AN24,②男入力!$B$10:$BA$33,44)&amp;VLOOKUP($AN24,②男入力!$B$10:$BA$33,45))</f>
        <v/>
      </c>
      <c r="AB24" s="488"/>
      <c r="AC24" s="488"/>
      <c r="AD24" s="488"/>
      <c r="AE24" s="796" t="str">
        <f>IF($AN24=0,"",VLOOKUP($AN24,②男入力!$B$10:$BA$33,46))</f>
        <v/>
      </c>
      <c r="AF24" s="796"/>
      <c r="AG24" s="796"/>
      <c r="AH24" s="769" t="str">
        <f>IF($AN24=0,"",VLOOKUP($AN24,②男入力!$B$10:$BX$33,47))</f>
        <v/>
      </c>
      <c r="AI24" s="769"/>
      <c r="AN24" s="250">
        <f>'⑤-2関東男選択'!AD15</f>
        <v>0</v>
      </c>
    </row>
    <row r="25" spans="1:40" ht="33.75" customHeight="1">
      <c r="A25" s="578" t="str">
        <f>IF($AN25=0,"",VLOOKUP($AN25,②男入力!$B$10:$AX$33,40))</f>
        <v/>
      </c>
      <c r="B25" s="574"/>
      <c r="C25" s="488">
        <f>'⑤-2関東男選択'!$AE16</f>
        <v>0</v>
      </c>
      <c r="D25" s="488"/>
      <c r="E25" s="488" t="str">
        <f>IF($AN25=0,"",VLOOKUP($AN25,②男入力!$B$10:$AX$33,3))</f>
        <v/>
      </c>
      <c r="F25" s="488"/>
      <c r="G25" s="578"/>
      <c r="H25" s="730" t="str">
        <f>IF($AN25=0,"",VLOOKUP($AN25,②男入力!$B$10:$AX$33,7))</f>
        <v/>
      </c>
      <c r="I25" s="573"/>
      <c r="J25" s="574"/>
      <c r="K25" s="488" t="str">
        <f>IF($AN25=0,"",VLOOKUP($AN25,②男入力!$B$10:$AX$33,11))</f>
        <v/>
      </c>
      <c r="L25" s="488"/>
      <c r="M25" s="797"/>
      <c r="N25" s="574" t="str">
        <f>IF($AN25=0,"",VLOOKUP($AN25,②男入力!$B$10:$AX$33,15))</f>
        <v/>
      </c>
      <c r="O25" s="488"/>
      <c r="P25" s="488"/>
      <c r="Q25" s="119" t="str">
        <f>IF($AN25=0,"",VLOOKUP($AN25,②男入力!$B$10:$AX$33,19))</f>
        <v/>
      </c>
      <c r="R25" s="119" t="str">
        <f>IF($AN25=0,"",VLOOKUP($AN25,②男入力!$B$10:$AX$33,21))</f>
        <v/>
      </c>
      <c r="S25" s="795" t="str">
        <f>IF($AN25=0,"",VLOOKUP($AN25,②男入力!$B$10:$AX$33,23))</f>
        <v/>
      </c>
      <c r="T25" s="795"/>
      <c r="U25" s="795"/>
      <c r="V25" s="795"/>
      <c r="W25" s="488" t="str">
        <f>IF($AN25=0,"",VLOOKUP($AN25,②男入力!$B$10:$AX$33,34))</f>
        <v/>
      </c>
      <c r="X25" s="488"/>
      <c r="Y25" s="488" t="str">
        <f>IF($AN25=0,"",VLOOKUP($AN25,②男入力!$B$10:$AX$33,37))</f>
        <v/>
      </c>
      <c r="Z25" s="488"/>
      <c r="AA25" s="488" t="str">
        <f>IF($AN25=0,"",VLOOKUP($AN25,②男入力!$B$10:$BA$33,44)&amp;VLOOKUP($AN25,②男入力!$B$10:$BA$33,45))</f>
        <v/>
      </c>
      <c r="AB25" s="488"/>
      <c r="AC25" s="488"/>
      <c r="AD25" s="488"/>
      <c r="AE25" s="796" t="str">
        <f>IF($AN25=0,"",VLOOKUP($AN25,②男入力!$B$10:$BA$33,46))</f>
        <v/>
      </c>
      <c r="AF25" s="796"/>
      <c r="AG25" s="796"/>
      <c r="AH25" s="769" t="str">
        <f>IF($AN25=0,"",VLOOKUP($AN25,②男入力!$B$10:$BX$33,47))</f>
        <v/>
      </c>
      <c r="AI25" s="769"/>
      <c r="AN25" s="250">
        <f>'⑤-2関東男選択'!AD16</f>
        <v>0</v>
      </c>
    </row>
    <row r="26" spans="1:40" ht="33.75" customHeight="1">
      <c r="A26" s="578" t="str">
        <f>IF($AN26=0,"",VLOOKUP($AN26,②男入力!$B$10:$AX$33,40))</f>
        <v/>
      </c>
      <c r="B26" s="574"/>
      <c r="C26" s="488">
        <f>'⑤-2関東男選択'!$AE17</f>
        <v>0</v>
      </c>
      <c r="D26" s="488"/>
      <c r="E26" s="488" t="str">
        <f>IF($AN26=0,"",VLOOKUP($AN26,②男入力!$B$10:$AX$33,3))</f>
        <v/>
      </c>
      <c r="F26" s="488"/>
      <c r="G26" s="578"/>
      <c r="H26" s="730" t="str">
        <f>IF($AN26=0,"",VLOOKUP($AN26,②男入力!$B$10:$AX$33,7))</f>
        <v/>
      </c>
      <c r="I26" s="573"/>
      <c r="J26" s="574"/>
      <c r="K26" s="488" t="str">
        <f>IF($AN26=0,"",VLOOKUP($AN26,②男入力!$B$10:$AX$33,11))</f>
        <v/>
      </c>
      <c r="L26" s="488"/>
      <c r="M26" s="797"/>
      <c r="N26" s="574" t="str">
        <f>IF($AN26=0,"",VLOOKUP($AN26,②男入力!$B$10:$AX$33,15))</f>
        <v/>
      </c>
      <c r="O26" s="488"/>
      <c r="P26" s="488"/>
      <c r="Q26" s="119" t="str">
        <f>IF($AN26=0,"",VLOOKUP($AN26,②男入力!$B$10:$AX$33,19))</f>
        <v/>
      </c>
      <c r="R26" s="119" t="str">
        <f>IF($AN26=0,"",VLOOKUP($AN26,②男入力!$B$10:$AX$33,21))</f>
        <v/>
      </c>
      <c r="S26" s="795" t="str">
        <f>IF($AN26=0,"",VLOOKUP($AN26,②男入力!$B$10:$AX$33,23))</f>
        <v/>
      </c>
      <c r="T26" s="795"/>
      <c r="U26" s="795"/>
      <c r="V26" s="795"/>
      <c r="W26" s="488" t="str">
        <f>IF($AN26=0,"",VLOOKUP($AN26,②男入力!$B$10:$AX$33,34))</f>
        <v/>
      </c>
      <c r="X26" s="488"/>
      <c r="Y26" s="488" t="str">
        <f>IF($AN26=0,"",VLOOKUP($AN26,②男入力!$B$10:$AX$33,37))</f>
        <v/>
      </c>
      <c r="Z26" s="488"/>
      <c r="AA26" s="488" t="str">
        <f>IF($AN26=0,"",VLOOKUP($AN26,②男入力!$B$10:$BA$33,44)&amp;VLOOKUP($AN26,②男入力!$B$10:$BA$33,45))</f>
        <v/>
      </c>
      <c r="AB26" s="488"/>
      <c r="AC26" s="488"/>
      <c r="AD26" s="488"/>
      <c r="AE26" s="796" t="str">
        <f>IF($AN26=0,"",VLOOKUP($AN26,②男入力!$B$10:$BA$33,46))</f>
        <v/>
      </c>
      <c r="AF26" s="796"/>
      <c r="AG26" s="796"/>
      <c r="AH26" s="769" t="str">
        <f>IF($AN26=0,"",VLOOKUP($AN26,②男入力!$B$10:$BX$33,47))</f>
        <v/>
      </c>
      <c r="AI26" s="769"/>
      <c r="AN26" s="250">
        <f>'⑤-2関東男選択'!AD17</f>
        <v>0</v>
      </c>
    </row>
    <row r="27" spans="1:40" ht="30" customHeight="1">
      <c r="A27" s="794" t="s">
        <v>258</v>
      </c>
      <c r="B27" s="794"/>
      <c r="C27" s="794" t="s">
        <v>259</v>
      </c>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94"/>
      <c r="AI27" s="794"/>
    </row>
    <row r="28" spans="1:40" ht="15" customHeight="1">
      <c r="A28" s="773" t="s">
        <v>260</v>
      </c>
      <c r="B28" s="773"/>
      <c r="C28" s="773" t="s">
        <v>261</v>
      </c>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c r="AH28" s="773"/>
      <c r="AI28" s="773"/>
    </row>
    <row r="29" spans="1:40" ht="30" customHeight="1">
      <c r="A29" s="246" t="s">
        <v>102</v>
      </c>
      <c r="B29" s="247"/>
      <c r="C29" s="759" t="s">
        <v>413</v>
      </c>
      <c r="D29" s="759"/>
      <c r="E29" s="759"/>
      <c r="F29" s="759"/>
      <c r="G29" s="759"/>
      <c r="H29" s="759"/>
      <c r="I29" s="759"/>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row>
    <row r="30" spans="1:40" ht="15" customHeight="1">
      <c r="C30" s="757" t="s">
        <v>219</v>
      </c>
      <c r="D30" s="757"/>
      <c r="E30" s="757"/>
      <c r="F30" s="757"/>
      <c r="G30" s="757"/>
      <c r="H30" s="757"/>
      <c r="J30" s="119">
        <f>①基本情報!$K$66</f>
        <v>0</v>
      </c>
      <c r="L30" s="757" t="s">
        <v>220</v>
      </c>
      <c r="M30" s="757"/>
      <c r="N30" s="757"/>
      <c r="O30" s="757"/>
      <c r="P30" s="757"/>
      <c r="Q30" s="757"/>
      <c r="R30" s="757"/>
      <c r="S30" s="757"/>
      <c r="T30" s="757"/>
      <c r="U30" s="757"/>
      <c r="V30" s="757"/>
      <c r="W30" s="757"/>
      <c r="X30" s="757"/>
      <c r="Y30" s="757"/>
      <c r="Z30" s="757"/>
      <c r="AA30" s="757"/>
      <c r="AB30" s="757"/>
      <c r="AC30" s="757"/>
      <c r="AD30" s="757"/>
      <c r="AE30" s="757"/>
      <c r="AF30" s="757"/>
      <c r="AG30" s="757"/>
    </row>
    <row r="31" spans="1:40" ht="9.75" customHeight="1"/>
    <row r="32" spans="1:40" ht="15" customHeight="1">
      <c r="J32" s="119">
        <f>①基本情報!$K$68</f>
        <v>0</v>
      </c>
      <c r="L32" s="757" t="s">
        <v>221</v>
      </c>
      <c r="M32" s="757"/>
      <c r="N32" s="757"/>
      <c r="O32" s="757"/>
      <c r="P32" s="757"/>
      <c r="Q32" s="757"/>
      <c r="R32" s="757"/>
      <c r="S32" s="757"/>
      <c r="T32" s="757"/>
      <c r="U32" s="757"/>
      <c r="V32" s="757"/>
      <c r="W32" s="757"/>
      <c r="X32" s="757"/>
      <c r="Y32" s="757"/>
      <c r="Z32" s="757"/>
      <c r="AA32" s="757"/>
      <c r="AB32" s="757"/>
      <c r="AC32" s="757"/>
      <c r="AD32" s="757"/>
      <c r="AE32" s="757"/>
      <c r="AF32" s="757"/>
      <c r="AG32" s="757"/>
    </row>
    <row r="33" spans="1:49" ht="9.75" customHeight="1"/>
    <row r="34" spans="1:49" ht="15" customHeight="1">
      <c r="C34" s="757" t="s">
        <v>245</v>
      </c>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7"/>
      <c r="AB34" s="757"/>
      <c r="AC34" s="757"/>
      <c r="AD34" s="757"/>
      <c r="AE34" s="757"/>
      <c r="AF34" s="757"/>
      <c r="AG34" s="757"/>
      <c r="AH34" s="757"/>
      <c r="AI34" s="757"/>
    </row>
    <row r="35" spans="1:49" ht="12" customHeight="1"/>
    <row r="36" spans="1:49" ht="15" customHeight="1">
      <c r="A36" s="757" t="str">
        <f>AN36&amp;AO36&amp;AP36</f>
        <v>上記の生徒が第５０回関東中学校柔道大会に参加することを承認します。</v>
      </c>
      <c r="B36" s="757"/>
      <c r="C36" s="757"/>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N36" s="215" t="s">
        <v>246</v>
      </c>
      <c r="AO36" s="215" t="str">
        <f>Top!$B$6</f>
        <v>第５０回関東中学校柔道大会</v>
      </c>
      <c r="AP36" s="215" t="s">
        <v>247</v>
      </c>
    </row>
    <row r="37" spans="1:49" ht="12" customHeight="1"/>
    <row r="38" spans="1:49" ht="15" customHeight="1">
      <c r="A38" s="757" t="str">
        <f>⑦日付!$Q$6</f>
        <v>令和7年月日</v>
      </c>
      <c r="B38" s="757"/>
      <c r="C38" s="757"/>
      <c r="D38" s="757"/>
      <c r="E38" s="757"/>
      <c r="F38" s="757"/>
      <c r="G38" s="757"/>
      <c r="H38" s="757"/>
      <c r="I38" s="757"/>
      <c r="J38" s="757"/>
      <c r="K38" s="757"/>
      <c r="L38" s="757"/>
      <c r="M38" s="757"/>
      <c r="N38" s="757"/>
      <c r="O38" s="757"/>
      <c r="P38" s="757"/>
      <c r="Q38" s="757"/>
      <c r="R38" s="757"/>
    </row>
    <row r="39" spans="1:49" ht="12" customHeight="1"/>
    <row r="40" spans="1:49" ht="15" customHeight="1">
      <c r="A40" s="757" t="s">
        <v>398</v>
      </c>
      <c r="B40" s="757"/>
      <c r="C40" s="757"/>
      <c r="D40" s="757"/>
      <c r="E40" s="757"/>
      <c r="F40" s="757"/>
      <c r="G40" s="757"/>
      <c r="H40" s="472">
        <f>①基本情報!$B$9</f>
        <v>0</v>
      </c>
      <c r="I40" s="472"/>
      <c r="J40" s="472"/>
      <c r="K40" s="472"/>
      <c r="L40" s="472"/>
      <c r="M40" s="472"/>
      <c r="N40" s="472"/>
      <c r="O40" s="472"/>
      <c r="P40" s="472"/>
      <c r="Q40" s="472"/>
      <c r="R40" s="472"/>
      <c r="S40" s="472"/>
      <c r="U40" s="758" t="s">
        <v>372</v>
      </c>
      <c r="V40" s="758"/>
      <c r="W40" s="758"/>
      <c r="X40" s="758"/>
      <c r="Y40" s="474">
        <f>①基本情報!$U$12</f>
        <v>0</v>
      </c>
      <c r="Z40" s="474"/>
      <c r="AA40" s="474"/>
      <c r="AB40" s="474"/>
      <c r="AC40" s="474"/>
      <c r="AD40" s="474"/>
      <c r="AE40" s="474"/>
      <c r="AF40" s="474" t="s">
        <v>350</v>
      </c>
      <c r="AG40" s="474"/>
    </row>
    <row r="41" spans="1:49" ht="15" customHeight="1">
      <c r="A41" s="792" t="str">
        <f t="shared" ref="A41" si="0">$A$3</f>
        <v>第５０回関東中学校柔道大会申込書（男子個人戦）</v>
      </c>
      <c r="B41" s="792"/>
      <c r="C41" s="792"/>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row>
    <row r="42" spans="1:49" ht="15" customHeight="1">
      <c r="A42" s="792"/>
      <c r="B42" s="792"/>
      <c r="C42" s="792"/>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row>
    <row r="43" spans="1:49" ht="18.75" customHeight="1">
      <c r="A43" s="578" t="s">
        <v>228</v>
      </c>
      <c r="B43" s="573"/>
      <c r="C43" s="574"/>
      <c r="D43" s="488" t="s">
        <v>398</v>
      </c>
      <c r="E43" s="488"/>
      <c r="F43" s="488"/>
      <c r="G43" s="488"/>
      <c r="H43" s="488"/>
      <c r="I43" s="488"/>
      <c r="J43" s="488"/>
      <c r="K43" s="488"/>
      <c r="L43" s="488"/>
      <c r="M43" s="488" t="s">
        <v>229</v>
      </c>
      <c r="N43" s="488"/>
      <c r="O43" s="488"/>
      <c r="P43" s="488"/>
      <c r="Q43" s="488"/>
      <c r="R43" s="488"/>
      <c r="S43" s="488"/>
      <c r="T43" s="488"/>
      <c r="U43" s="488"/>
      <c r="V43" s="488"/>
      <c r="W43" s="488"/>
      <c r="X43" s="488"/>
      <c r="Y43" s="488"/>
      <c r="Z43" s="488"/>
      <c r="AA43" s="488"/>
      <c r="AB43" s="578" t="s">
        <v>1</v>
      </c>
      <c r="AC43" s="573"/>
      <c r="AD43" s="573"/>
      <c r="AE43" s="573"/>
      <c r="AF43" s="573"/>
      <c r="AG43" s="573"/>
      <c r="AH43" s="573"/>
      <c r="AI43" s="574"/>
    </row>
    <row r="44" spans="1:49" ht="18.75" customHeight="1">
      <c r="A44" s="519">
        <f>①基本情報!$Y$8</f>
        <v>0</v>
      </c>
      <c r="B44" s="481"/>
      <c r="C44" s="482"/>
      <c r="D44" s="488">
        <f>①基本情報!$B$9</f>
        <v>0</v>
      </c>
      <c r="E44" s="488"/>
      <c r="F44" s="488"/>
      <c r="G44" s="488"/>
      <c r="H44" s="488"/>
      <c r="I44" s="488"/>
      <c r="J44" s="488"/>
      <c r="K44" s="488"/>
      <c r="L44" s="488"/>
      <c r="M44" s="239" t="s">
        <v>2</v>
      </c>
      <c r="N44" s="770">
        <f>①基本情報!$O$8</f>
        <v>0</v>
      </c>
      <c r="O44" s="770"/>
      <c r="P44" s="770"/>
      <c r="Q44" s="770"/>
      <c r="R44" s="770"/>
      <c r="S44" s="770"/>
      <c r="T44" s="770"/>
      <c r="U44" s="770"/>
      <c r="V44" s="770"/>
      <c r="W44" s="770"/>
      <c r="X44" s="770"/>
      <c r="Y44" s="770"/>
      <c r="Z44" s="770"/>
      <c r="AA44" s="786"/>
      <c r="AB44" s="519" t="s">
        <v>230</v>
      </c>
      <c r="AC44" s="481"/>
      <c r="AD44" s="481">
        <f>①基本情報!$AC$8</f>
        <v>0</v>
      </c>
      <c r="AE44" s="481"/>
      <c r="AF44" s="481"/>
      <c r="AG44" s="481"/>
      <c r="AH44" s="481"/>
      <c r="AI44" s="482"/>
    </row>
    <row r="45" spans="1:49" ht="18.75" customHeight="1">
      <c r="A45" s="582"/>
      <c r="B45" s="474"/>
      <c r="C45" s="475"/>
      <c r="D45" s="488"/>
      <c r="E45" s="488"/>
      <c r="F45" s="488"/>
      <c r="G45" s="488"/>
      <c r="H45" s="488"/>
      <c r="I45" s="488"/>
      <c r="J45" s="488"/>
      <c r="K45" s="488"/>
      <c r="L45" s="488"/>
      <c r="M45" s="787" t="str">
        <f>①基本情報!$Y$8&amp;①基本情報!$N$9</f>
        <v/>
      </c>
      <c r="N45" s="758"/>
      <c r="O45" s="758"/>
      <c r="P45" s="758"/>
      <c r="Q45" s="758"/>
      <c r="R45" s="758"/>
      <c r="S45" s="758"/>
      <c r="T45" s="758"/>
      <c r="U45" s="758"/>
      <c r="V45" s="758"/>
      <c r="W45" s="758"/>
      <c r="X45" s="758"/>
      <c r="Y45" s="758"/>
      <c r="Z45" s="758"/>
      <c r="AA45" s="788"/>
      <c r="AB45" s="789" t="s">
        <v>231</v>
      </c>
      <c r="AC45" s="790"/>
      <c r="AD45" s="790">
        <f>①基本情報!$AB$12</f>
        <v>0</v>
      </c>
      <c r="AE45" s="790"/>
      <c r="AF45" s="790"/>
      <c r="AG45" s="790"/>
      <c r="AH45" s="790"/>
      <c r="AI45" s="791"/>
    </row>
    <row r="46" spans="1:49" ht="18.75" customHeight="1">
      <c r="A46" s="578" t="s">
        <v>17</v>
      </c>
      <c r="B46" s="573"/>
      <c r="C46" s="573"/>
      <c r="D46" s="573"/>
      <c r="E46" s="573"/>
      <c r="F46" s="573"/>
      <c r="G46" s="573"/>
      <c r="H46" s="574"/>
      <c r="I46" s="488" t="s">
        <v>232</v>
      </c>
      <c r="J46" s="488"/>
      <c r="K46" s="488"/>
      <c r="L46" s="578" t="s">
        <v>233</v>
      </c>
      <c r="M46" s="573"/>
      <c r="N46" s="573"/>
      <c r="O46" s="573"/>
      <c r="P46" s="573"/>
      <c r="Q46" s="573"/>
      <c r="R46" s="573"/>
      <c r="S46" s="573"/>
      <c r="T46" s="573"/>
      <c r="U46" s="573"/>
      <c r="V46" s="578" t="s">
        <v>250</v>
      </c>
      <c r="W46" s="573"/>
      <c r="X46" s="573"/>
      <c r="Y46" s="574"/>
      <c r="Z46" s="578" t="s">
        <v>18</v>
      </c>
      <c r="AA46" s="573"/>
      <c r="AB46" s="573"/>
      <c r="AC46" s="573"/>
      <c r="AD46" s="573"/>
      <c r="AE46" s="573"/>
      <c r="AF46" s="574"/>
      <c r="AG46" s="488" t="s">
        <v>232</v>
      </c>
      <c r="AH46" s="488"/>
      <c r="AI46" s="488"/>
    </row>
    <row r="47" spans="1:49" ht="18.75" customHeight="1">
      <c r="A47" s="519" t="s">
        <v>234</v>
      </c>
      <c r="B47" s="481"/>
      <c r="C47" s="784" t="str">
        <f>①基本情報!$D$17&amp;" "&amp;①基本情報!$I$17</f>
        <v xml:space="preserve"> </v>
      </c>
      <c r="D47" s="784"/>
      <c r="E47" s="784"/>
      <c r="F47" s="784"/>
      <c r="G47" s="784"/>
      <c r="H47" s="785"/>
      <c r="I47" s="806">
        <f>①基本情報!$N$18</f>
        <v>0</v>
      </c>
      <c r="J47" s="806"/>
      <c r="K47" s="806"/>
      <c r="L47" s="578" t="s">
        <v>235</v>
      </c>
      <c r="M47" s="573"/>
      <c r="N47" s="573">
        <f>①基本情報!$N$20</f>
        <v>0</v>
      </c>
      <c r="O47" s="573"/>
      <c r="P47" s="573"/>
      <c r="Q47" s="573"/>
      <c r="R47" s="573"/>
      <c r="S47" s="573"/>
      <c r="T47" s="573"/>
      <c r="U47" s="574"/>
      <c r="V47" s="465">
        <f>①基本情報!$D$29</f>
        <v>0</v>
      </c>
      <c r="W47" s="466"/>
      <c r="X47" s="466"/>
      <c r="Y47" s="467"/>
      <c r="Z47" s="519" t="s">
        <v>234</v>
      </c>
      <c r="AA47" s="481"/>
      <c r="AB47" s="784" t="str">
        <f>①基本情報!$D$26&amp;" "&amp;①基本情報!$I$26</f>
        <v xml:space="preserve"> </v>
      </c>
      <c r="AC47" s="784"/>
      <c r="AD47" s="784"/>
      <c r="AE47" s="784"/>
      <c r="AF47" s="785"/>
      <c r="AG47" s="806">
        <f>①基本情報!$N$31</f>
        <v>0</v>
      </c>
      <c r="AH47" s="806"/>
      <c r="AI47" s="806"/>
      <c r="AW47" s="248"/>
    </row>
    <row r="48" spans="1:49" ht="18.75" customHeight="1">
      <c r="A48" s="582" t="str">
        <f>①基本情報!$D$18&amp;" "&amp;①基本情報!$I$18</f>
        <v xml:space="preserve"> </v>
      </c>
      <c r="B48" s="474"/>
      <c r="C48" s="474"/>
      <c r="D48" s="474"/>
      <c r="E48" s="474"/>
      <c r="F48" s="474"/>
      <c r="G48" s="474"/>
      <c r="H48" s="475"/>
      <c r="I48" s="806"/>
      <c r="J48" s="806"/>
      <c r="K48" s="806"/>
      <c r="L48" s="582" t="s">
        <v>236</v>
      </c>
      <c r="M48" s="474"/>
      <c r="N48" s="474"/>
      <c r="O48" s="474"/>
      <c r="P48" s="474">
        <f>①基本情報!$W$18</f>
        <v>0</v>
      </c>
      <c r="Q48" s="474"/>
      <c r="R48" s="474"/>
      <c r="S48" s="474"/>
      <c r="T48" s="474"/>
      <c r="U48" s="475"/>
      <c r="V48" s="468"/>
      <c r="W48" s="469"/>
      <c r="X48" s="469"/>
      <c r="Y48" s="470"/>
      <c r="Z48" s="582" t="str">
        <f>①基本情報!$D$27&amp;" "&amp;①基本情報!$I$27</f>
        <v xml:space="preserve"> </v>
      </c>
      <c r="AA48" s="474"/>
      <c r="AB48" s="474"/>
      <c r="AC48" s="474"/>
      <c r="AD48" s="474"/>
      <c r="AE48" s="474"/>
      <c r="AF48" s="475"/>
      <c r="AG48" s="806"/>
      <c r="AH48" s="806"/>
      <c r="AI48" s="806"/>
      <c r="AW48" s="248"/>
    </row>
    <row r="49" spans="1:49" ht="18.75" customHeight="1">
      <c r="A49" s="578" t="s">
        <v>251</v>
      </c>
      <c r="B49" s="573"/>
      <c r="C49" s="573"/>
      <c r="D49" s="573"/>
      <c r="E49" s="573"/>
      <c r="F49" s="573"/>
      <c r="G49" s="573"/>
      <c r="H49" s="574"/>
      <c r="I49" s="488" t="s">
        <v>232</v>
      </c>
      <c r="J49" s="488"/>
      <c r="K49" s="488"/>
      <c r="L49" s="578" t="s">
        <v>252</v>
      </c>
      <c r="M49" s="573"/>
      <c r="N49" s="573"/>
      <c r="O49" s="573"/>
      <c r="P49" s="573"/>
      <c r="Q49" s="573"/>
      <c r="R49" s="573"/>
      <c r="S49" s="573"/>
      <c r="T49" s="573"/>
      <c r="U49" s="574"/>
      <c r="V49" s="578" t="s">
        <v>253</v>
      </c>
      <c r="W49" s="573"/>
      <c r="X49" s="573"/>
      <c r="Y49" s="573"/>
      <c r="Z49" s="573"/>
      <c r="AA49" s="573"/>
      <c r="AB49" s="573"/>
      <c r="AC49" s="573"/>
      <c r="AD49" s="573"/>
      <c r="AE49" s="573"/>
      <c r="AF49" s="573"/>
      <c r="AG49" s="573"/>
      <c r="AH49" s="573"/>
      <c r="AI49" s="574"/>
      <c r="AW49" s="248"/>
    </row>
    <row r="50" spans="1:49" ht="18.75" customHeight="1">
      <c r="A50" s="519" t="s">
        <v>234</v>
      </c>
      <c r="B50" s="481"/>
      <c r="C50" s="784" t="str">
        <f>①基本情報!$K$55&amp;" "&amp;①基本情報!$P$55</f>
        <v xml:space="preserve"> </v>
      </c>
      <c r="D50" s="784"/>
      <c r="E50" s="784"/>
      <c r="F50" s="784"/>
      <c r="G50" s="784"/>
      <c r="H50" s="785"/>
      <c r="I50" s="806" t="str">
        <f>①基本情報!$Y$8&amp;CHAR(10)&amp;"委員長"</f>
        <v xml:space="preserve">
委員長</v>
      </c>
      <c r="J50" s="806"/>
      <c r="K50" s="806"/>
      <c r="L50" s="519">
        <f>①基本情報!$E$58</f>
        <v>0</v>
      </c>
      <c r="M50" s="481"/>
      <c r="N50" s="481"/>
      <c r="O50" s="481"/>
      <c r="P50" s="481"/>
      <c r="Q50" s="481"/>
      <c r="R50" s="481"/>
      <c r="S50" s="481"/>
      <c r="T50" s="481"/>
      <c r="U50" s="482"/>
      <c r="V50" s="775" t="s">
        <v>235</v>
      </c>
      <c r="W50" s="472"/>
      <c r="X50" s="481"/>
      <c r="Y50" s="481"/>
      <c r="Z50" s="481"/>
      <c r="AA50" s="481"/>
      <c r="AB50" s="481"/>
      <c r="AC50" s="481"/>
      <c r="AD50" s="481"/>
      <c r="AE50" s="481"/>
      <c r="AF50" s="481"/>
      <c r="AG50" s="481"/>
      <c r="AH50" s="481"/>
      <c r="AI50" s="482"/>
    </row>
    <row r="51" spans="1:49" ht="18.75" customHeight="1">
      <c r="A51" s="582" t="str">
        <f>①基本情報!$K$56&amp;" "&amp;①基本情報!$P$56</f>
        <v xml:space="preserve"> </v>
      </c>
      <c r="B51" s="474"/>
      <c r="C51" s="474"/>
      <c r="D51" s="474"/>
      <c r="E51" s="474"/>
      <c r="F51" s="474"/>
      <c r="G51" s="474"/>
      <c r="H51" s="475"/>
      <c r="I51" s="806"/>
      <c r="J51" s="806"/>
      <c r="K51" s="806"/>
      <c r="L51" s="582"/>
      <c r="M51" s="474"/>
      <c r="N51" s="474"/>
      <c r="O51" s="474"/>
      <c r="P51" s="474"/>
      <c r="Q51" s="474"/>
      <c r="R51" s="474"/>
      <c r="S51" s="474"/>
      <c r="T51" s="474"/>
      <c r="U51" s="475"/>
      <c r="V51" s="582">
        <f>①基本情報!$T$58</f>
        <v>0</v>
      </c>
      <c r="W51" s="474"/>
      <c r="X51" s="474"/>
      <c r="Y51" s="474"/>
      <c r="Z51" s="474"/>
      <c r="AA51" s="474"/>
      <c r="AB51" s="474"/>
      <c r="AC51" s="474"/>
      <c r="AD51" s="474"/>
      <c r="AE51" s="474"/>
      <c r="AF51" s="474"/>
      <c r="AG51" s="474"/>
      <c r="AH51" s="474"/>
      <c r="AI51" s="475"/>
    </row>
    <row r="52" spans="1:49" ht="29.25" customHeight="1">
      <c r="A52" s="805" t="s">
        <v>238</v>
      </c>
      <c r="B52" s="805"/>
      <c r="C52" s="794" t="s">
        <v>254</v>
      </c>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c r="AD52" s="794"/>
      <c r="AE52" s="794"/>
      <c r="AF52" s="794"/>
      <c r="AG52" s="794"/>
      <c r="AH52" s="794"/>
      <c r="AI52" s="794"/>
    </row>
    <row r="53" spans="1:49" ht="15" customHeight="1">
      <c r="A53" s="249"/>
      <c r="B53" s="249"/>
      <c r="C53" s="759"/>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row>
    <row r="54" spans="1:49" ht="15" customHeight="1">
      <c r="A54" s="757" t="s">
        <v>240</v>
      </c>
      <c r="B54" s="757"/>
      <c r="C54" s="757" t="s">
        <v>255</v>
      </c>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row>
    <row r="55" spans="1:49" ht="15" customHeight="1">
      <c r="A55" s="519" t="s">
        <v>78</v>
      </c>
      <c r="B55" s="482"/>
      <c r="C55" s="769" t="s">
        <v>174</v>
      </c>
      <c r="D55" s="488"/>
      <c r="E55" s="488" t="s">
        <v>44</v>
      </c>
      <c r="F55" s="488"/>
      <c r="G55" s="488"/>
      <c r="H55" s="488"/>
      <c r="I55" s="488"/>
      <c r="J55" s="488"/>
      <c r="K55" s="488" t="s">
        <v>31</v>
      </c>
      <c r="L55" s="488"/>
      <c r="M55" s="488"/>
      <c r="N55" s="488"/>
      <c r="O55" s="488"/>
      <c r="P55" s="488"/>
      <c r="Q55" s="801" t="s">
        <v>26</v>
      </c>
      <c r="R55" s="801" t="s">
        <v>243</v>
      </c>
      <c r="S55" s="488" t="s">
        <v>28</v>
      </c>
      <c r="T55" s="488"/>
      <c r="U55" s="488"/>
      <c r="V55" s="488"/>
      <c r="W55" s="488" t="s">
        <v>29</v>
      </c>
      <c r="X55" s="488"/>
      <c r="Y55" s="488" t="s">
        <v>30</v>
      </c>
      <c r="Z55" s="488"/>
      <c r="AA55" s="798" t="s">
        <v>256</v>
      </c>
      <c r="AB55" s="798"/>
      <c r="AC55" s="798"/>
      <c r="AD55" s="798"/>
      <c r="AE55" s="765" t="s">
        <v>257</v>
      </c>
      <c r="AF55" s="799"/>
      <c r="AG55" s="766"/>
      <c r="AH55" s="769" t="s">
        <v>293</v>
      </c>
      <c r="AI55" s="488"/>
    </row>
    <row r="56" spans="1:49" ht="15" customHeight="1">
      <c r="A56" s="582"/>
      <c r="B56" s="475"/>
      <c r="C56" s="488"/>
      <c r="D56" s="488"/>
      <c r="E56" s="802" t="s">
        <v>25</v>
      </c>
      <c r="F56" s="803"/>
      <c r="G56" s="723"/>
      <c r="H56" s="803" t="s">
        <v>10</v>
      </c>
      <c r="I56" s="803"/>
      <c r="J56" s="804"/>
      <c r="K56" s="802" t="s">
        <v>57</v>
      </c>
      <c r="L56" s="803"/>
      <c r="M56" s="803"/>
      <c r="N56" s="722" t="s">
        <v>58</v>
      </c>
      <c r="O56" s="803"/>
      <c r="P56" s="804"/>
      <c r="Q56" s="801"/>
      <c r="R56" s="801"/>
      <c r="S56" s="488"/>
      <c r="T56" s="488"/>
      <c r="U56" s="488"/>
      <c r="V56" s="488"/>
      <c r="W56" s="488"/>
      <c r="X56" s="488"/>
      <c r="Y56" s="488"/>
      <c r="Z56" s="488"/>
      <c r="AA56" s="798"/>
      <c r="AB56" s="798"/>
      <c r="AC56" s="798"/>
      <c r="AD56" s="798"/>
      <c r="AE56" s="767"/>
      <c r="AF56" s="800"/>
      <c r="AG56" s="768"/>
      <c r="AH56" s="488"/>
      <c r="AI56" s="488"/>
    </row>
    <row r="57" spans="1:49" ht="33.75" customHeight="1">
      <c r="A57" s="488" t="str">
        <f>IF($AN57=0,"",VLOOKUP($AN57,②男入力!$B$10:$AX$33,40))</f>
        <v/>
      </c>
      <c r="B57" s="488"/>
      <c r="C57" s="488">
        <f>'⑤-2関東男選択'!$AE18</f>
        <v>0</v>
      </c>
      <c r="D57" s="488"/>
      <c r="E57" s="488" t="str">
        <f>IF($AN57=0,"",VLOOKUP($AN57,②男入力!$B$10:$AX$33,3))</f>
        <v/>
      </c>
      <c r="F57" s="488"/>
      <c r="G57" s="578"/>
      <c r="H57" s="730" t="str">
        <f>IF($AN57=0,"",VLOOKUP($AN57,②男入力!$B$10:$AX$33,7))</f>
        <v/>
      </c>
      <c r="I57" s="573"/>
      <c r="J57" s="574"/>
      <c r="K57" s="488" t="str">
        <f>IF($AN57=0,"",VLOOKUP($AN57,②男入力!$B$10:$AX$33,11))</f>
        <v/>
      </c>
      <c r="L57" s="488"/>
      <c r="M57" s="797"/>
      <c r="N57" s="574" t="str">
        <f>IF($AN57=0,"",VLOOKUP($AN57,②男入力!$B$10:$AX$33,15))</f>
        <v/>
      </c>
      <c r="O57" s="488"/>
      <c r="P57" s="488"/>
      <c r="Q57" s="119" t="str">
        <f>IF($AN57=0,"",VLOOKUP($AN57,②男入力!$B$10:$AX$33,19))</f>
        <v/>
      </c>
      <c r="R57" s="119" t="str">
        <f>IF($AN57=0,"",VLOOKUP($AN57,②男入力!$B$10:$AX$33,21))</f>
        <v/>
      </c>
      <c r="S57" s="795" t="str">
        <f>IF($AN57=0,"",VLOOKUP($AN57,②男入力!$B$10:$AX$33,23))</f>
        <v/>
      </c>
      <c r="T57" s="795"/>
      <c r="U57" s="795"/>
      <c r="V57" s="795"/>
      <c r="W57" s="488" t="str">
        <f>IF($AN57=0,"",VLOOKUP($AN57,②男入力!$B$10:$AX$33,34))</f>
        <v/>
      </c>
      <c r="X57" s="488"/>
      <c r="Y57" s="488" t="str">
        <f>IF($AN57=0,"",VLOOKUP($AN57,②男入力!$B$10:$AX$33,37))</f>
        <v/>
      </c>
      <c r="Z57" s="488"/>
      <c r="AA57" s="488" t="str">
        <f>IF($AN57=0,"",VLOOKUP($AN57,②男入力!$B$10:$BA$33,44)&amp;VLOOKUP($AN57,②男入力!$B$10:$BA$33,45))</f>
        <v/>
      </c>
      <c r="AB57" s="488"/>
      <c r="AC57" s="488"/>
      <c r="AD57" s="488"/>
      <c r="AE57" s="796" t="str">
        <f>IF($AN57=0,"",VLOOKUP($AN57,②男入力!$B$10:$BA$33,46))</f>
        <v/>
      </c>
      <c r="AF57" s="796"/>
      <c r="AG57" s="796"/>
      <c r="AH57" s="769" t="str">
        <f>IF($AN57=0,"",VLOOKUP($AN57,②男入力!$B$10:$BX$33,47))</f>
        <v/>
      </c>
      <c r="AI57" s="769"/>
      <c r="AN57" s="250">
        <f>'⑤-2関東男選択'!AD18</f>
        <v>0</v>
      </c>
    </row>
    <row r="58" spans="1:49" ht="33.75" customHeight="1">
      <c r="A58" s="488" t="str">
        <f>IF($AN58=0,"",VLOOKUP($AN58,②男入力!$B$10:$AX$33,40))</f>
        <v/>
      </c>
      <c r="B58" s="488"/>
      <c r="C58" s="488">
        <f>'⑤-2関東男選択'!$AE19</f>
        <v>0</v>
      </c>
      <c r="D58" s="488"/>
      <c r="E58" s="488" t="str">
        <f>IF($AN58=0,"",VLOOKUP($AN58,②男入力!$B$10:$AX$33,3))</f>
        <v/>
      </c>
      <c r="F58" s="488"/>
      <c r="G58" s="578"/>
      <c r="H58" s="730" t="str">
        <f>IF($AN58=0,"",VLOOKUP($AN58,②男入力!$B$10:$AX$33,7))</f>
        <v/>
      </c>
      <c r="I58" s="573"/>
      <c r="J58" s="574"/>
      <c r="K58" s="488" t="str">
        <f>IF($AN58=0,"",VLOOKUP($AN58,②男入力!$B$10:$AX$33,11))</f>
        <v/>
      </c>
      <c r="L58" s="488"/>
      <c r="M58" s="797"/>
      <c r="N58" s="574" t="str">
        <f>IF($AN58=0,"",VLOOKUP($AN58,②男入力!$B$10:$AX$33,15))</f>
        <v/>
      </c>
      <c r="O58" s="488"/>
      <c r="P58" s="488"/>
      <c r="Q58" s="119" t="str">
        <f>IF($AN58=0,"",VLOOKUP($AN58,②男入力!$B$10:$AX$33,19))</f>
        <v/>
      </c>
      <c r="R58" s="119" t="str">
        <f>IF($AN58=0,"",VLOOKUP($AN58,②男入力!$B$10:$AX$33,21))</f>
        <v/>
      </c>
      <c r="S58" s="795" t="str">
        <f>IF($AN58=0,"",VLOOKUP($AN58,②男入力!$B$10:$AX$33,23))</f>
        <v/>
      </c>
      <c r="T58" s="795"/>
      <c r="U58" s="795"/>
      <c r="V58" s="795"/>
      <c r="W58" s="488" t="str">
        <f>IF($AN58=0,"",VLOOKUP($AN58,②男入力!$B$10:$AX$33,34))</f>
        <v/>
      </c>
      <c r="X58" s="488"/>
      <c r="Y58" s="488" t="str">
        <f>IF($AN58=0,"",VLOOKUP($AN58,②男入力!$B$10:$AX$33,37))</f>
        <v/>
      </c>
      <c r="Z58" s="488"/>
      <c r="AA58" s="488" t="str">
        <f>IF($AN58=0,"",VLOOKUP($AN58,②男入力!$B$10:$BA$33,44)&amp;VLOOKUP($AN58,②男入力!$B$10:$BA$33,45))</f>
        <v/>
      </c>
      <c r="AB58" s="488"/>
      <c r="AC58" s="488"/>
      <c r="AD58" s="488"/>
      <c r="AE58" s="796" t="str">
        <f>IF($AN58=0,"",VLOOKUP($AN58,②男入力!$B$10:$BA$33,46))</f>
        <v/>
      </c>
      <c r="AF58" s="796"/>
      <c r="AG58" s="796"/>
      <c r="AH58" s="769" t="str">
        <f>IF($AN58=0,"",VLOOKUP($AN58,②男入力!$B$10:$BX$33,47))</f>
        <v/>
      </c>
      <c r="AI58" s="769"/>
      <c r="AN58" s="250">
        <f>'⑤-2関東男選択'!AD19</f>
        <v>0</v>
      </c>
    </row>
    <row r="59" spans="1:49" ht="33.75" customHeight="1">
      <c r="A59" s="488" t="str">
        <f>IF($AN59=0,"",VLOOKUP($AN59,②男入力!$B$10:$AX$33,40))</f>
        <v/>
      </c>
      <c r="B59" s="488"/>
      <c r="C59" s="488">
        <f>'⑤-2関東男選択'!$AE20</f>
        <v>0</v>
      </c>
      <c r="D59" s="488"/>
      <c r="E59" s="488" t="str">
        <f>IF($AN59=0,"",VLOOKUP($AN59,②男入力!$B$10:$AX$33,3))</f>
        <v/>
      </c>
      <c r="F59" s="488"/>
      <c r="G59" s="578"/>
      <c r="H59" s="730" t="str">
        <f>IF($AN59=0,"",VLOOKUP($AN59,②男入力!$B$10:$AX$33,7))</f>
        <v/>
      </c>
      <c r="I59" s="573"/>
      <c r="J59" s="574"/>
      <c r="K59" s="488" t="str">
        <f>IF($AN59=0,"",VLOOKUP($AN59,②男入力!$B$10:$AX$33,11))</f>
        <v/>
      </c>
      <c r="L59" s="488"/>
      <c r="M59" s="797"/>
      <c r="N59" s="574" t="str">
        <f>IF($AN59=0,"",VLOOKUP($AN59,②男入力!$B$10:$AX$33,15))</f>
        <v/>
      </c>
      <c r="O59" s="488"/>
      <c r="P59" s="488"/>
      <c r="Q59" s="119" t="str">
        <f>IF($AN59=0,"",VLOOKUP($AN59,②男入力!$B$10:$AX$33,19))</f>
        <v/>
      </c>
      <c r="R59" s="119" t="str">
        <f>IF($AN59=0,"",VLOOKUP($AN59,②男入力!$B$10:$AX$33,21))</f>
        <v/>
      </c>
      <c r="S59" s="795" t="str">
        <f>IF($AN59=0,"",VLOOKUP($AN59,②男入力!$B$10:$AX$33,23))</f>
        <v/>
      </c>
      <c r="T59" s="795"/>
      <c r="U59" s="795"/>
      <c r="V59" s="795"/>
      <c r="W59" s="488" t="str">
        <f>IF($AN59=0,"",VLOOKUP($AN59,②男入力!$B$10:$AX$33,34))</f>
        <v/>
      </c>
      <c r="X59" s="488"/>
      <c r="Y59" s="488" t="str">
        <f>IF($AN59=0,"",VLOOKUP($AN59,②男入力!$B$10:$AX$33,37))</f>
        <v/>
      </c>
      <c r="Z59" s="488"/>
      <c r="AA59" s="488" t="str">
        <f>IF($AN59=0,"",VLOOKUP($AN59,②男入力!$B$10:$BA$33,44)&amp;VLOOKUP($AN59,②男入力!$B$10:$BA$33,45))</f>
        <v/>
      </c>
      <c r="AB59" s="488"/>
      <c r="AC59" s="488"/>
      <c r="AD59" s="488"/>
      <c r="AE59" s="796" t="str">
        <f>IF($AN59=0,"",VLOOKUP($AN59,②男入力!$B$10:$BA$33,46))</f>
        <v/>
      </c>
      <c r="AF59" s="796"/>
      <c r="AG59" s="796"/>
      <c r="AH59" s="769" t="str">
        <f>IF($AN59=0,"",VLOOKUP($AN59,②男入力!$B$10:$BX$33,47))</f>
        <v/>
      </c>
      <c r="AI59" s="769"/>
      <c r="AN59" s="250">
        <f>'⑤-2関東男選択'!AD20</f>
        <v>0</v>
      </c>
    </row>
    <row r="60" spans="1:49" ht="33.75" customHeight="1">
      <c r="A60" s="488" t="str">
        <f>IF($AN60=0,"",VLOOKUP($AN60,②男入力!$B$10:$AX$33,40))</f>
        <v/>
      </c>
      <c r="B60" s="488"/>
      <c r="C60" s="488">
        <f>'⑤-2関東男選択'!$AE21</f>
        <v>0</v>
      </c>
      <c r="D60" s="488"/>
      <c r="E60" s="488" t="str">
        <f>IF($AN60=0,"",VLOOKUP($AN60,②男入力!$B$10:$AX$33,3))</f>
        <v/>
      </c>
      <c r="F60" s="488"/>
      <c r="G60" s="578"/>
      <c r="H60" s="730" t="str">
        <f>IF($AN60=0,"",VLOOKUP($AN60,②男入力!$B$10:$AX$33,7))</f>
        <v/>
      </c>
      <c r="I60" s="573"/>
      <c r="J60" s="574"/>
      <c r="K60" s="488" t="str">
        <f>IF($AN60=0,"",VLOOKUP($AN60,②男入力!$B$10:$AX$33,11))</f>
        <v/>
      </c>
      <c r="L60" s="488"/>
      <c r="M60" s="797"/>
      <c r="N60" s="574" t="str">
        <f>IF($AN60=0,"",VLOOKUP($AN60,②男入力!$B$10:$AX$33,15))</f>
        <v/>
      </c>
      <c r="O60" s="488"/>
      <c r="P60" s="488"/>
      <c r="Q60" s="119" t="str">
        <f>IF($AN60=0,"",VLOOKUP($AN60,②男入力!$B$10:$AX$33,19))</f>
        <v/>
      </c>
      <c r="R60" s="119" t="str">
        <f>IF($AN60=0,"",VLOOKUP($AN60,②男入力!$B$10:$AX$33,21))</f>
        <v/>
      </c>
      <c r="S60" s="795" t="str">
        <f>IF($AN60=0,"",VLOOKUP($AN60,②男入力!$B$10:$AX$33,23))</f>
        <v/>
      </c>
      <c r="T60" s="795"/>
      <c r="U60" s="795"/>
      <c r="V60" s="795"/>
      <c r="W60" s="488" t="str">
        <f>IF($AN60=0,"",VLOOKUP($AN60,②男入力!$B$10:$AX$33,34))</f>
        <v/>
      </c>
      <c r="X60" s="488"/>
      <c r="Y60" s="488" t="str">
        <f>IF($AN60=0,"",VLOOKUP($AN60,②男入力!$B$10:$AX$33,37))</f>
        <v/>
      </c>
      <c r="Z60" s="488"/>
      <c r="AA60" s="488" t="str">
        <f>IF($AN60=0,"",VLOOKUP($AN60,②男入力!$B$10:$BA$33,44)&amp;VLOOKUP($AN60,②男入力!$B$10:$BA$33,45))</f>
        <v/>
      </c>
      <c r="AB60" s="488"/>
      <c r="AC60" s="488"/>
      <c r="AD60" s="488"/>
      <c r="AE60" s="796" t="str">
        <f>IF($AN60=0,"",VLOOKUP($AN60,②男入力!$B$10:$BA$33,46))</f>
        <v/>
      </c>
      <c r="AF60" s="796"/>
      <c r="AG60" s="796"/>
      <c r="AH60" s="769" t="str">
        <f>IF($AN60=0,"",VLOOKUP($AN60,②男入力!$B$10:$BX$33,47))</f>
        <v/>
      </c>
      <c r="AI60" s="769"/>
      <c r="AN60" s="250">
        <f>'⑤-2関東男選択'!AD21</f>
        <v>0</v>
      </c>
    </row>
    <row r="61" spans="1:49" ht="33.75" customHeight="1">
      <c r="A61" s="488" t="str">
        <f>IF($AN61=0,"",VLOOKUP($AN61,②男入力!$B$10:$AX$33,40))</f>
        <v/>
      </c>
      <c r="B61" s="488"/>
      <c r="C61" s="488">
        <f>'⑤-2関東男選択'!$AE22</f>
        <v>0</v>
      </c>
      <c r="D61" s="488"/>
      <c r="E61" s="488" t="str">
        <f>IF($AN61=0,"",VLOOKUP($AN61,②男入力!$B$10:$AX$33,3))</f>
        <v/>
      </c>
      <c r="F61" s="488"/>
      <c r="G61" s="578"/>
      <c r="H61" s="730" t="str">
        <f>IF($AN61=0,"",VLOOKUP($AN61,②男入力!$B$10:$AX$33,7))</f>
        <v/>
      </c>
      <c r="I61" s="573"/>
      <c r="J61" s="574"/>
      <c r="K61" s="488" t="str">
        <f>IF($AN61=0,"",VLOOKUP($AN61,②男入力!$B$10:$AX$33,11))</f>
        <v/>
      </c>
      <c r="L61" s="488"/>
      <c r="M61" s="797"/>
      <c r="N61" s="574" t="str">
        <f>IF($AN61=0,"",VLOOKUP($AN61,②男入力!$B$10:$AX$33,15))</f>
        <v/>
      </c>
      <c r="O61" s="488"/>
      <c r="P61" s="488"/>
      <c r="Q61" s="119" t="str">
        <f>IF($AN61=0,"",VLOOKUP($AN61,②男入力!$B$10:$AX$33,19))</f>
        <v/>
      </c>
      <c r="R61" s="119" t="str">
        <f>IF($AN61=0,"",VLOOKUP($AN61,②男入力!$B$10:$AX$33,21))</f>
        <v/>
      </c>
      <c r="S61" s="795" t="str">
        <f>IF($AN61=0,"",VLOOKUP($AN61,②男入力!$B$10:$AX$33,23))</f>
        <v/>
      </c>
      <c r="T61" s="795"/>
      <c r="U61" s="795"/>
      <c r="V61" s="795"/>
      <c r="W61" s="488" t="str">
        <f>IF($AN61=0,"",VLOOKUP($AN61,②男入力!$B$10:$AX$33,34))</f>
        <v/>
      </c>
      <c r="X61" s="488"/>
      <c r="Y61" s="488" t="str">
        <f>IF($AN61=0,"",VLOOKUP($AN61,②男入力!$B$10:$AX$33,37))</f>
        <v/>
      </c>
      <c r="Z61" s="488"/>
      <c r="AA61" s="488" t="str">
        <f>IF($AN61=0,"",VLOOKUP($AN61,②男入力!$B$10:$BA$33,44)&amp;VLOOKUP($AN61,②男入力!$B$10:$BA$33,45))</f>
        <v/>
      </c>
      <c r="AB61" s="488"/>
      <c r="AC61" s="488"/>
      <c r="AD61" s="488"/>
      <c r="AE61" s="796" t="str">
        <f>IF($AN61=0,"",VLOOKUP($AN61,②男入力!$B$10:$BA$33,46))</f>
        <v/>
      </c>
      <c r="AF61" s="796"/>
      <c r="AG61" s="796"/>
      <c r="AH61" s="769" t="str">
        <f>IF($AN61=0,"",VLOOKUP($AN61,②男入力!$B$10:$BX$33,47))</f>
        <v/>
      </c>
      <c r="AI61" s="769"/>
      <c r="AN61" s="250">
        <f>'⑤-2関東男選択'!AD22</f>
        <v>0</v>
      </c>
    </row>
    <row r="62" spans="1:49" ht="33.75" customHeight="1">
      <c r="A62" s="488" t="str">
        <f>IF($AN62=0,"",VLOOKUP($AN62,②男入力!$B$10:$AX$33,40))</f>
        <v/>
      </c>
      <c r="B62" s="488"/>
      <c r="C62" s="488">
        <f>'⑤-2関東男選択'!$AE23</f>
        <v>0</v>
      </c>
      <c r="D62" s="488"/>
      <c r="E62" s="488" t="str">
        <f>IF($AN62=0,"",VLOOKUP($AN62,②男入力!$B$10:$AX$33,3))</f>
        <v/>
      </c>
      <c r="F62" s="488"/>
      <c r="G62" s="578"/>
      <c r="H62" s="730" t="str">
        <f>IF($AN62=0,"",VLOOKUP($AN62,②男入力!$B$10:$AX$33,7))</f>
        <v/>
      </c>
      <c r="I62" s="573"/>
      <c r="J62" s="574"/>
      <c r="K62" s="488" t="str">
        <f>IF($AN62=0,"",VLOOKUP($AN62,②男入力!$B$10:$AX$33,11))</f>
        <v/>
      </c>
      <c r="L62" s="488"/>
      <c r="M62" s="797"/>
      <c r="N62" s="574" t="str">
        <f>IF($AN62=0,"",VLOOKUP($AN62,②男入力!$B$10:$AX$33,15))</f>
        <v/>
      </c>
      <c r="O62" s="488"/>
      <c r="P62" s="488"/>
      <c r="Q62" s="119" t="str">
        <f>IF($AN62=0,"",VLOOKUP($AN62,②男入力!$B$10:$AX$33,19))</f>
        <v/>
      </c>
      <c r="R62" s="119" t="str">
        <f>IF($AN62=0,"",VLOOKUP($AN62,②男入力!$B$10:$AX$33,21))</f>
        <v/>
      </c>
      <c r="S62" s="795" t="str">
        <f>IF($AN62=0,"",VLOOKUP($AN62,②男入力!$B$10:$AX$33,23))</f>
        <v/>
      </c>
      <c r="T62" s="795"/>
      <c r="U62" s="795"/>
      <c r="V62" s="795"/>
      <c r="W62" s="488" t="str">
        <f>IF($AN62=0,"",VLOOKUP($AN62,②男入力!$B$10:$AX$33,34))</f>
        <v/>
      </c>
      <c r="X62" s="488"/>
      <c r="Y62" s="488" t="str">
        <f>IF($AN62=0,"",VLOOKUP($AN62,②男入力!$B$10:$AX$33,37))</f>
        <v/>
      </c>
      <c r="Z62" s="488"/>
      <c r="AA62" s="488" t="str">
        <f>IF($AN62=0,"",VLOOKUP($AN62,②男入力!$B$10:$BA$33,44)&amp;VLOOKUP($AN62,②男入力!$B$10:$BA$33,45))</f>
        <v/>
      </c>
      <c r="AB62" s="488"/>
      <c r="AC62" s="488"/>
      <c r="AD62" s="488"/>
      <c r="AE62" s="796" t="str">
        <f>IF($AN62=0,"",VLOOKUP($AN62,②男入力!$B$10:$BA$33,46))</f>
        <v/>
      </c>
      <c r="AF62" s="796"/>
      <c r="AG62" s="796"/>
      <c r="AH62" s="769" t="str">
        <f>IF($AN62=0,"",VLOOKUP($AN62,②男入力!$B$10:$BX$33,47))</f>
        <v/>
      </c>
      <c r="AI62" s="769"/>
      <c r="AN62" s="250">
        <f>'⑤-2関東男選択'!AD23</f>
        <v>0</v>
      </c>
    </row>
    <row r="63" spans="1:49" ht="33.75" customHeight="1">
      <c r="A63" s="488" t="str">
        <f>IF($AN63=0,"",VLOOKUP($AN63,②男入力!$B$10:$AX$33,40))</f>
        <v/>
      </c>
      <c r="B63" s="488"/>
      <c r="C63" s="488">
        <f>'⑤-2関東男選択'!$AE24</f>
        <v>0</v>
      </c>
      <c r="D63" s="488"/>
      <c r="E63" s="488" t="str">
        <f>IF($AN63=0,"",VLOOKUP($AN63,②男入力!$B$10:$AX$33,3))</f>
        <v/>
      </c>
      <c r="F63" s="488"/>
      <c r="G63" s="578"/>
      <c r="H63" s="730" t="str">
        <f>IF($AN63=0,"",VLOOKUP($AN63,②男入力!$B$10:$AX$33,7))</f>
        <v/>
      </c>
      <c r="I63" s="573"/>
      <c r="J63" s="574"/>
      <c r="K63" s="488" t="str">
        <f>IF($AN63=0,"",VLOOKUP($AN63,②男入力!$B$10:$AX$33,11))</f>
        <v/>
      </c>
      <c r="L63" s="488"/>
      <c r="M63" s="797"/>
      <c r="N63" s="574" t="str">
        <f>IF($AN63=0,"",VLOOKUP($AN63,②男入力!$B$10:$AX$33,15))</f>
        <v/>
      </c>
      <c r="O63" s="488"/>
      <c r="P63" s="488"/>
      <c r="Q63" s="119" t="str">
        <f>IF($AN63=0,"",VLOOKUP($AN63,②男入力!$B$10:$AX$33,19))</f>
        <v/>
      </c>
      <c r="R63" s="119" t="str">
        <f>IF($AN63=0,"",VLOOKUP($AN63,②男入力!$B$10:$AX$33,21))</f>
        <v/>
      </c>
      <c r="S63" s="795" t="str">
        <f>IF($AN63=0,"",VLOOKUP($AN63,②男入力!$B$10:$AX$33,23))</f>
        <v/>
      </c>
      <c r="T63" s="795"/>
      <c r="U63" s="795"/>
      <c r="V63" s="795"/>
      <c r="W63" s="488" t="str">
        <f>IF($AN63=0,"",VLOOKUP($AN63,②男入力!$B$10:$AX$33,34))</f>
        <v/>
      </c>
      <c r="X63" s="488"/>
      <c r="Y63" s="488" t="str">
        <f>IF($AN63=0,"",VLOOKUP($AN63,②男入力!$B$10:$AX$33,37))</f>
        <v/>
      </c>
      <c r="Z63" s="488"/>
      <c r="AA63" s="488" t="str">
        <f>IF($AN63=0,"",VLOOKUP($AN63,②男入力!$B$10:$BA$33,44)&amp;VLOOKUP($AN63,②男入力!$B$10:$BA$33,45))</f>
        <v/>
      </c>
      <c r="AB63" s="488"/>
      <c r="AC63" s="488"/>
      <c r="AD63" s="488"/>
      <c r="AE63" s="796" t="str">
        <f>IF($AN63=0,"",VLOOKUP($AN63,②男入力!$B$10:$BA$33,46))</f>
        <v/>
      </c>
      <c r="AF63" s="796"/>
      <c r="AG63" s="796"/>
      <c r="AH63" s="769" t="str">
        <f>IF($AN63=0,"",VLOOKUP($AN63,②男入力!$B$10:$BX$33,47))</f>
        <v/>
      </c>
      <c r="AI63" s="769"/>
      <c r="AN63" s="250">
        <f>'⑤-2関東男選択'!AD24</f>
        <v>0</v>
      </c>
    </row>
    <row r="64" spans="1:49" ht="33.75" customHeight="1">
      <c r="A64" s="488" t="str">
        <f>IF($AN64=0,"",VLOOKUP($AN64,②男入力!$B$10:$AX$33,40))</f>
        <v/>
      </c>
      <c r="B64" s="488"/>
      <c r="C64" s="488">
        <f>'⑤-2関東男選択'!$AE25</f>
        <v>0</v>
      </c>
      <c r="D64" s="488"/>
      <c r="E64" s="488" t="str">
        <f>IF($AN64=0,"",VLOOKUP($AN64,②男入力!$B$10:$AX$33,3))</f>
        <v/>
      </c>
      <c r="F64" s="488"/>
      <c r="G64" s="578"/>
      <c r="H64" s="730" t="str">
        <f>IF($AN64=0,"",VLOOKUP($AN64,②男入力!$B$10:$AX$33,7))</f>
        <v/>
      </c>
      <c r="I64" s="573"/>
      <c r="J64" s="574"/>
      <c r="K64" s="488" t="str">
        <f>IF($AN64=0,"",VLOOKUP($AN64,②男入力!$B$10:$AX$33,11))</f>
        <v/>
      </c>
      <c r="L64" s="488"/>
      <c r="M64" s="797"/>
      <c r="N64" s="574" t="str">
        <f>IF($AN64=0,"",VLOOKUP($AN64,②男入力!$B$10:$AX$33,15))</f>
        <v/>
      </c>
      <c r="O64" s="488"/>
      <c r="P64" s="488"/>
      <c r="Q64" s="119" t="str">
        <f>IF($AN64=0,"",VLOOKUP($AN64,②男入力!$B$10:$AX$33,19))</f>
        <v/>
      </c>
      <c r="R64" s="119" t="str">
        <f>IF($AN64=0,"",VLOOKUP($AN64,②男入力!$B$10:$AX$33,21))</f>
        <v/>
      </c>
      <c r="S64" s="795" t="str">
        <f>IF($AN64=0,"",VLOOKUP($AN64,②男入力!$B$10:$AX$33,23))</f>
        <v/>
      </c>
      <c r="T64" s="795"/>
      <c r="U64" s="795"/>
      <c r="V64" s="795"/>
      <c r="W64" s="488" t="str">
        <f>IF($AN64=0,"",VLOOKUP($AN64,②男入力!$B$10:$AX$33,34))</f>
        <v/>
      </c>
      <c r="X64" s="488"/>
      <c r="Y64" s="488" t="str">
        <f>IF($AN64=0,"",VLOOKUP($AN64,②男入力!$B$10:$AX$33,37))</f>
        <v/>
      </c>
      <c r="Z64" s="488"/>
      <c r="AA64" s="488" t="str">
        <f>IF($AN64=0,"",VLOOKUP($AN64,②男入力!$B$10:$BA$33,44)&amp;VLOOKUP($AN64,②男入力!$B$10:$BA$33,45))</f>
        <v/>
      </c>
      <c r="AB64" s="488"/>
      <c r="AC64" s="488"/>
      <c r="AD64" s="488"/>
      <c r="AE64" s="796" t="str">
        <f>IF($AN64=0,"",VLOOKUP($AN64,②男入力!$B$10:$BA$33,46))</f>
        <v/>
      </c>
      <c r="AF64" s="796"/>
      <c r="AG64" s="796"/>
      <c r="AH64" s="769" t="str">
        <f>IF($AN64=0,"",VLOOKUP($AN64,②男入力!$B$10:$BX$33,47))</f>
        <v/>
      </c>
      <c r="AI64" s="769"/>
      <c r="AN64" s="250">
        <f>'⑤-2関東男選択'!AD25</f>
        <v>0</v>
      </c>
    </row>
    <row r="65" spans="1:42" ht="30" customHeight="1">
      <c r="A65" s="794" t="s">
        <v>258</v>
      </c>
      <c r="B65" s="794"/>
      <c r="C65" s="794" t="s">
        <v>259</v>
      </c>
      <c r="D65" s="794"/>
      <c r="E65" s="794"/>
      <c r="F65" s="794"/>
      <c r="G65" s="794"/>
      <c r="H65" s="794"/>
      <c r="I65" s="794"/>
      <c r="J65" s="794"/>
      <c r="K65" s="794"/>
      <c r="L65" s="794"/>
      <c r="M65" s="794"/>
      <c r="N65" s="794"/>
      <c r="O65" s="794"/>
      <c r="P65" s="794"/>
      <c r="Q65" s="794"/>
      <c r="R65" s="794"/>
      <c r="S65" s="794"/>
      <c r="T65" s="794"/>
      <c r="U65" s="794"/>
      <c r="V65" s="794"/>
      <c r="W65" s="794"/>
      <c r="X65" s="794"/>
      <c r="Y65" s="794"/>
      <c r="Z65" s="794"/>
      <c r="AA65" s="794"/>
      <c r="AB65" s="794"/>
      <c r="AC65" s="794"/>
      <c r="AD65" s="794"/>
      <c r="AE65" s="794"/>
      <c r="AF65" s="794"/>
      <c r="AG65" s="794"/>
      <c r="AH65" s="794"/>
      <c r="AI65" s="794"/>
    </row>
    <row r="66" spans="1:42" ht="15" customHeight="1">
      <c r="A66" s="773" t="s">
        <v>260</v>
      </c>
      <c r="B66" s="773"/>
      <c r="C66" s="773" t="s">
        <v>261</v>
      </c>
      <c r="D66" s="773"/>
      <c r="E66" s="773"/>
      <c r="F66" s="773"/>
      <c r="G66" s="773"/>
      <c r="H66" s="773"/>
      <c r="I66" s="773"/>
      <c r="J66" s="773"/>
      <c r="K66" s="773"/>
      <c r="L66" s="773"/>
      <c r="M66" s="773"/>
      <c r="N66" s="773"/>
      <c r="O66" s="773"/>
      <c r="P66" s="773"/>
      <c r="Q66" s="773"/>
      <c r="R66" s="773"/>
      <c r="S66" s="773"/>
      <c r="T66" s="773"/>
      <c r="U66" s="773"/>
      <c r="V66" s="773"/>
      <c r="W66" s="773"/>
      <c r="X66" s="773"/>
      <c r="Y66" s="773"/>
      <c r="Z66" s="773"/>
      <c r="AA66" s="773"/>
      <c r="AB66" s="773"/>
      <c r="AC66" s="773"/>
      <c r="AD66" s="773"/>
      <c r="AE66" s="773"/>
      <c r="AF66" s="773"/>
      <c r="AG66" s="773"/>
      <c r="AH66" s="773"/>
      <c r="AI66" s="773"/>
    </row>
    <row r="67" spans="1:42" ht="30" customHeight="1">
      <c r="A67" s="246" t="s">
        <v>102</v>
      </c>
      <c r="B67" s="247"/>
      <c r="C67" s="759" t="s">
        <v>413</v>
      </c>
      <c r="D67" s="759"/>
      <c r="E67" s="759"/>
      <c r="F67" s="759"/>
      <c r="G67" s="759"/>
      <c r="H67" s="759"/>
      <c r="I67" s="759"/>
      <c r="J67" s="759"/>
      <c r="K67" s="759"/>
      <c r="L67" s="759"/>
      <c r="M67" s="759"/>
      <c r="N67" s="759"/>
      <c r="O67" s="759"/>
      <c r="P67" s="759"/>
      <c r="Q67" s="759"/>
      <c r="R67" s="759"/>
      <c r="S67" s="759"/>
      <c r="T67" s="759"/>
      <c r="U67" s="759"/>
      <c r="V67" s="759"/>
      <c r="W67" s="759"/>
      <c r="X67" s="759"/>
      <c r="Y67" s="759"/>
      <c r="Z67" s="759"/>
      <c r="AA67" s="759"/>
      <c r="AB67" s="759"/>
      <c r="AC67" s="759"/>
      <c r="AD67" s="759"/>
      <c r="AE67" s="759"/>
      <c r="AF67" s="759"/>
      <c r="AG67" s="759"/>
      <c r="AH67" s="759"/>
      <c r="AI67" s="759"/>
    </row>
    <row r="68" spans="1:42" ht="15" customHeight="1">
      <c r="C68" s="757" t="s">
        <v>219</v>
      </c>
      <c r="D68" s="757"/>
      <c r="E68" s="757"/>
      <c r="F68" s="757"/>
      <c r="G68" s="757"/>
      <c r="H68" s="757"/>
      <c r="J68" s="119">
        <f>①基本情報!$K$66</f>
        <v>0</v>
      </c>
      <c r="L68" s="757" t="s">
        <v>220</v>
      </c>
      <c r="M68" s="757"/>
      <c r="N68" s="757"/>
      <c r="O68" s="757"/>
      <c r="P68" s="757"/>
      <c r="Q68" s="757"/>
      <c r="R68" s="757"/>
      <c r="S68" s="757"/>
      <c r="T68" s="757"/>
      <c r="U68" s="757"/>
      <c r="V68" s="757"/>
      <c r="W68" s="757"/>
      <c r="X68" s="757"/>
      <c r="Y68" s="757"/>
      <c r="Z68" s="757"/>
      <c r="AA68" s="757"/>
      <c r="AB68" s="757"/>
      <c r="AC68" s="757"/>
      <c r="AD68" s="757"/>
      <c r="AE68" s="757"/>
      <c r="AF68" s="757"/>
      <c r="AG68" s="757"/>
    </row>
    <row r="69" spans="1:42" ht="9.75" customHeight="1"/>
    <row r="70" spans="1:42" ht="15" customHeight="1">
      <c r="J70" s="119">
        <f>①基本情報!$K$68</f>
        <v>0</v>
      </c>
      <c r="L70" s="757" t="s">
        <v>221</v>
      </c>
      <c r="M70" s="757"/>
      <c r="N70" s="757"/>
      <c r="O70" s="757"/>
      <c r="P70" s="757"/>
      <c r="Q70" s="757"/>
      <c r="R70" s="757"/>
      <c r="S70" s="757"/>
      <c r="T70" s="757"/>
      <c r="U70" s="757"/>
      <c r="V70" s="757"/>
      <c r="W70" s="757"/>
      <c r="X70" s="757"/>
      <c r="Y70" s="757"/>
      <c r="Z70" s="757"/>
      <c r="AA70" s="757"/>
      <c r="AB70" s="757"/>
      <c r="AC70" s="757"/>
      <c r="AD70" s="757"/>
      <c r="AE70" s="757"/>
      <c r="AF70" s="757"/>
      <c r="AG70" s="757"/>
    </row>
    <row r="71" spans="1:42" ht="9.75" customHeight="1"/>
    <row r="72" spans="1:42" ht="15" customHeight="1">
      <c r="C72" s="757" t="s">
        <v>245</v>
      </c>
      <c r="D72" s="757"/>
      <c r="E72" s="757"/>
      <c r="F72" s="757"/>
      <c r="G72" s="757"/>
      <c r="H72" s="757"/>
      <c r="I72" s="757"/>
      <c r="J72" s="757"/>
      <c r="K72" s="757"/>
      <c r="L72" s="757"/>
      <c r="M72" s="757"/>
      <c r="N72" s="757"/>
      <c r="O72" s="757"/>
      <c r="P72" s="757"/>
      <c r="Q72" s="757"/>
      <c r="R72" s="757"/>
      <c r="S72" s="757"/>
      <c r="T72" s="757"/>
      <c r="U72" s="757"/>
      <c r="V72" s="757"/>
      <c r="W72" s="757"/>
      <c r="X72" s="757"/>
      <c r="Y72" s="757"/>
      <c r="Z72" s="757"/>
      <c r="AA72" s="757"/>
      <c r="AB72" s="757"/>
      <c r="AC72" s="757"/>
      <c r="AD72" s="757"/>
      <c r="AE72" s="757"/>
      <c r="AF72" s="757"/>
      <c r="AG72" s="757"/>
      <c r="AH72" s="757"/>
      <c r="AI72" s="757"/>
    </row>
    <row r="73" spans="1:42" ht="12" customHeight="1"/>
    <row r="74" spans="1:42" ht="15" customHeight="1">
      <c r="A74" s="757" t="str">
        <f>AN74&amp;AO74&amp;AP74</f>
        <v>上記の生徒が第５０回関東中学校柔道大会に参加することを承認します。</v>
      </c>
      <c r="B74" s="757"/>
      <c r="C74" s="757"/>
      <c r="D74" s="757"/>
      <c r="E74" s="757"/>
      <c r="F74" s="757"/>
      <c r="G74" s="757"/>
      <c r="H74" s="757"/>
      <c r="I74" s="757"/>
      <c r="J74" s="757"/>
      <c r="K74" s="757"/>
      <c r="L74" s="757"/>
      <c r="M74" s="757"/>
      <c r="N74" s="757"/>
      <c r="O74" s="757"/>
      <c r="P74" s="757"/>
      <c r="Q74" s="757"/>
      <c r="R74" s="757"/>
      <c r="S74" s="757"/>
      <c r="T74" s="757"/>
      <c r="U74" s="757"/>
      <c r="V74" s="757"/>
      <c r="W74" s="757"/>
      <c r="X74" s="757"/>
      <c r="Y74" s="757"/>
      <c r="Z74" s="757"/>
      <c r="AA74" s="757"/>
      <c r="AB74" s="757"/>
      <c r="AC74" s="757"/>
      <c r="AD74" s="757"/>
      <c r="AE74" s="757"/>
      <c r="AF74" s="757"/>
      <c r="AG74" s="757"/>
      <c r="AH74" s="757"/>
      <c r="AI74" s="757"/>
      <c r="AN74" s="215" t="s">
        <v>246</v>
      </c>
      <c r="AO74" s="215" t="str">
        <f>Top!$B$6</f>
        <v>第５０回関東中学校柔道大会</v>
      </c>
      <c r="AP74" s="215" t="s">
        <v>247</v>
      </c>
    </row>
    <row r="75" spans="1:42" ht="12" customHeight="1"/>
    <row r="76" spans="1:42" ht="15" customHeight="1">
      <c r="A76" s="757" t="str">
        <f>⑦日付!$Q$6</f>
        <v>令和7年月日</v>
      </c>
      <c r="B76" s="757"/>
      <c r="C76" s="757"/>
      <c r="D76" s="757"/>
      <c r="E76" s="757"/>
      <c r="F76" s="757"/>
      <c r="G76" s="757"/>
      <c r="H76" s="757"/>
      <c r="I76" s="757"/>
      <c r="J76" s="757"/>
      <c r="K76" s="757"/>
      <c r="L76" s="757"/>
      <c r="M76" s="757"/>
      <c r="N76" s="757"/>
      <c r="O76" s="757"/>
      <c r="P76" s="757"/>
      <c r="Q76" s="757"/>
      <c r="R76" s="757"/>
    </row>
    <row r="77" spans="1:42" ht="12" customHeight="1"/>
    <row r="78" spans="1:42" ht="15" customHeight="1">
      <c r="A78" s="757" t="s">
        <v>398</v>
      </c>
      <c r="B78" s="757"/>
      <c r="C78" s="757"/>
      <c r="D78" s="757"/>
      <c r="E78" s="757"/>
      <c r="F78" s="757"/>
      <c r="G78" s="757"/>
      <c r="H78" s="472">
        <f>①基本情報!$B$9</f>
        <v>0</v>
      </c>
      <c r="I78" s="472"/>
      <c r="J78" s="472"/>
      <c r="K78" s="472"/>
      <c r="L78" s="472"/>
      <c r="M78" s="472"/>
      <c r="N78" s="472"/>
      <c r="O78" s="472"/>
      <c r="P78" s="472"/>
      <c r="Q78" s="472"/>
      <c r="R78" s="472"/>
      <c r="S78" s="472"/>
      <c r="U78" s="758" t="s">
        <v>372</v>
      </c>
      <c r="V78" s="758"/>
      <c r="W78" s="758"/>
      <c r="X78" s="758"/>
      <c r="Y78" s="474">
        <f>①基本情報!$U$12</f>
        <v>0</v>
      </c>
      <c r="Z78" s="474"/>
      <c r="AA78" s="474"/>
      <c r="AB78" s="474"/>
      <c r="AC78" s="474"/>
      <c r="AD78" s="474"/>
      <c r="AE78" s="474"/>
      <c r="AF78" s="474" t="s">
        <v>350</v>
      </c>
      <c r="AG78" s="474"/>
    </row>
    <row r="79" spans="1:42" ht="15" customHeight="1">
      <c r="A79" s="792" t="str">
        <f t="shared" ref="A79" si="1">$A$3</f>
        <v>第５０回関東中学校柔道大会申込書（男子個人戦）</v>
      </c>
      <c r="B79" s="792"/>
      <c r="C79" s="792"/>
      <c r="D79" s="792"/>
      <c r="E79" s="792"/>
      <c r="F79" s="792"/>
      <c r="G79" s="792"/>
      <c r="H79" s="792"/>
      <c r="I79" s="792"/>
      <c r="J79" s="792"/>
      <c r="K79" s="792"/>
      <c r="L79" s="792"/>
      <c r="M79" s="792"/>
      <c r="N79" s="792"/>
      <c r="O79" s="792"/>
      <c r="P79" s="792"/>
      <c r="Q79" s="792"/>
      <c r="R79" s="792"/>
      <c r="S79" s="792"/>
      <c r="T79" s="792"/>
      <c r="U79" s="792"/>
      <c r="V79" s="792"/>
      <c r="W79" s="792"/>
      <c r="X79" s="792"/>
      <c r="Y79" s="792"/>
      <c r="Z79" s="792"/>
      <c r="AA79" s="792"/>
      <c r="AB79" s="792"/>
      <c r="AC79" s="792"/>
      <c r="AD79" s="792"/>
      <c r="AE79" s="792"/>
      <c r="AF79" s="792"/>
      <c r="AG79" s="792"/>
      <c r="AH79" s="792"/>
      <c r="AI79" s="792"/>
    </row>
    <row r="80" spans="1:42" ht="15" customHeight="1">
      <c r="A80" s="792"/>
      <c r="B80" s="792"/>
      <c r="C80" s="792"/>
      <c r="D80" s="792"/>
      <c r="E80" s="792"/>
      <c r="F80" s="792"/>
      <c r="G80" s="792"/>
      <c r="H80" s="792"/>
      <c r="I80" s="792"/>
      <c r="J80" s="792"/>
      <c r="K80" s="792"/>
      <c r="L80" s="792"/>
      <c r="M80" s="792"/>
      <c r="N80" s="792"/>
      <c r="O80" s="792"/>
      <c r="P80" s="792"/>
      <c r="Q80" s="792"/>
      <c r="R80" s="792"/>
      <c r="S80" s="792"/>
      <c r="T80" s="792"/>
      <c r="U80" s="792"/>
      <c r="V80" s="792"/>
      <c r="W80" s="792"/>
      <c r="X80" s="792"/>
      <c r="Y80" s="792"/>
      <c r="Z80" s="792"/>
      <c r="AA80" s="792"/>
      <c r="AB80" s="792"/>
      <c r="AC80" s="792"/>
      <c r="AD80" s="792"/>
      <c r="AE80" s="792"/>
      <c r="AF80" s="792"/>
      <c r="AG80" s="792"/>
      <c r="AH80" s="792"/>
      <c r="AI80" s="792"/>
    </row>
    <row r="81" spans="1:49" ht="18.75" customHeight="1">
      <c r="A81" s="578" t="s">
        <v>228</v>
      </c>
      <c r="B81" s="573"/>
      <c r="C81" s="574"/>
      <c r="D81" s="488" t="s">
        <v>398</v>
      </c>
      <c r="E81" s="488"/>
      <c r="F81" s="488"/>
      <c r="G81" s="488"/>
      <c r="H81" s="488"/>
      <c r="I81" s="488"/>
      <c r="J81" s="488"/>
      <c r="K81" s="488"/>
      <c r="L81" s="488"/>
      <c r="M81" s="488" t="s">
        <v>229</v>
      </c>
      <c r="N81" s="488"/>
      <c r="O81" s="488"/>
      <c r="P81" s="488"/>
      <c r="Q81" s="488"/>
      <c r="R81" s="488"/>
      <c r="S81" s="488"/>
      <c r="T81" s="488"/>
      <c r="U81" s="488"/>
      <c r="V81" s="488"/>
      <c r="W81" s="488"/>
      <c r="X81" s="488"/>
      <c r="Y81" s="488"/>
      <c r="Z81" s="488"/>
      <c r="AA81" s="488"/>
      <c r="AB81" s="578" t="s">
        <v>1</v>
      </c>
      <c r="AC81" s="573"/>
      <c r="AD81" s="573"/>
      <c r="AE81" s="573"/>
      <c r="AF81" s="573"/>
      <c r="AG81" s="573"/>
      <c r="AH81" s="573"/>
      <c r="AI81" s="574"/>
    </row>
    <row r="82" spans="1:49" ht="18.75" customHeight="1">
      <c r="A82" s="519">
        <f>①基本情報!$Y$8</f>
        <v>0</v>
      </c>
      <c r="B82" s="481"/>
      <c r="C82" s="482"/>
      <c r="D82" s="488">
        <f>①基本情報!$B$9</f>
        <v>0</v>
      </c>
      <c r="E82" s="488"/>
      <c r="F82" s="488"/>
      <c r="G82" s="488"/>
      <c r="H82" s="488"/>
      <c r="I82" s="488"/>
      <c r="J82" s="488"/>
      <c r="K82" s="488"/>
      <c r="L82" s="488"/>
      <c r="M82" s="239" t="s">
        <v>2</v>
      </c>
      <c r="N82" s="770">
        <f>①基本情報!$O$8</f>
        <v>0</v>
      </c>
      <c r="O82" s="770"/>
      <c r="P82" s="770"/>
      <c r="Q82" s="770"/>
      <c r="R82" s="770"/>
      <c r="S82" s="770"/>
      <c r="T82" s="770"/>
      <c r="U82" s="770"/>
      <c r="V82" s="770"/>
      <c r="W82" s="770"/>
      <c r="X82" s="770"/>
      <c r="Y82" s="770"/>
      <c r="Z82" s="770"/>
      <c r="AA82" s="786"/>
      <c r="AB82" s="519" t="s">
        <v>230</v>
      </c>
      <c r="AC82" s="481"/>
      <c r="AD82" s="481">
        <f>①基本情報!$AC$8</f>
        <v>0</v>
      </c>
      <c r="AE82" s="481"/>
      <c r="AF82" s="481"/>
      <c r="AG82" s="481"/>
      <c r="AH82" s="481"/>
      <c r="AI82" s="482"/>
    </row>
    <row r="83" spans="1:49" ht="18.75" customHeight="1">
      <c r="A83" s="582"/>
      <c r="B83" s="474"/>
      <c r="C83" s="475"/>
      <c r="D83" s="488"/>
      <c r="E83" s="488"/>
      <c r="F83" s="488"/>
      <c r="G83" s="488"/>
      <c r="H83" s="488"/>
      <c r="I83" s="488"/>
      <c r="J83" s="488"/>
      <c r="K83" s="488"/>
      <c r="L83" s="488"/>
      <c r="M83" s="787" t="str">
        <f>①基本情報!$Y$8&amp;①基本情報!$N$9</f>
        <v/>
      </c>
      <c r="N83" s="758"/>
      <c r="O83" s="758"/>
      <c r="P83" s="758"/>
      <c r="Q83" s="758"/>
      <c r="R83" s="758"/>
      <c r="S83" s="758"/>
      <c r="T83" s="758"/>
      <c r="U83" s="758"/>
      <c r="V83" s="758"/>
      <c r="W83" s="758"/>
      <c r="X83" s="758"/>
      <c r="Y83" s="758"/>
      <c r="Z83" s="758"/>
      <c r="AA83" s="788"/>
      <c r="AB83" s="789" t="s">
        <v>231</v>
      </c>
      <c r="AC83" s="790"/>
      <c r="AD83" s="790">
        <f>①基本情報!$AB$12</f>
        <v>0</v>
      </c>
      <c r="AE83" s="790"/>
      <c r="AF83" s="790"/>
      <c r="AG83" s="790"/>
      <c r="AH83" s="790"/>
      <c r="AI83" s="791"/>
    </row>
    <row r="84" spans="1:49" ht="18.75" customHeight="1">
      <c r="A84" s="578" t="s">
        <v>17</v>
      </c>
      <c r="B84" s="573"/>
      <c r="C84" s="573"/>
      <c r="D84" s="573"/>
      <c r="E84" s="573"/>
      <c r="F84" s="573"/>
      <c r="G84" s="573"/>
      <c r="H84" s="574"/>
      <c r="I84" s="488" t="s">
        <v>232</v>
      </c>
      <c r="J84" s="488"/>
      <c r="K84" s="488"/>
      <c r="L84" s="578" t="s">
        <v>233</v>
      </c>
      <c r="M84" s="573"/>
      <c r="N84" s="573"/>
      <c r="O84" s="573"/>
      <c r="P84" s="573"/>
      <c r="Q84" s="573"/>
      <c r="R84" s="573"/>
      <c r="S84" s="573"/>
      <c r="T84" s="573"/>
      <c r="U84" s="573"/>
      <c r="V84" s="578" t="s">
        <v>250</v>
      </c>
      <c r="W84" s="573"/>
      <c r="X84" s="573"/>
      <c r="Y84" s="574"/>
      <c r="Z84" s="578" t="s">
        <v>18</v>
      </c>
      <c r="AA84" s="573"/>
      <c r="AB84" s="573"/>
      <c r="AC84" s="573"/>
      <c r="AD84" s="573"/>
      <c r="AE84" s="573"/>
      <c r="AF84" s="574"/>
      <c r="AG84" s="488" t="s">
        <v>232</v>
      </c>
      <c r="AH84" s="488"/>
      <c r="AI84" s="488"/>
    </row>
    <row r="85" spans="1:49" ht="18.75" customHeight="1">
      <c r="A85" s="519" t="s">
        <v>234</v>
      </c>
      <c r="B85" s="481"/>
      <c r="C85" s="784" t="str">
        <f>①基本情報!$D$17&amp;" "&amp;①基本情報!$I$17</f>
        <v xml:space="preserve"> </v>
      </c>
      <c r="D85" s="784"/>
      <c r="E85" s="784"/>
      <c r="F85" s="784"/>
      <c r="G85" s="784"/>
      <c r="H85" s="785"/>
      <c r="I85" s="806">
        <f>①基本情報!$N$18</f>
        <v>0</v>
      </c>
      <c r="J85" s="806"/>
      <c r="K85" s="806"/>
      <c r="L85" s="578" t="s">
        <v>235</v>
      </c>
      <c r="M85" s="573"/>
      <c r="N85" s="573">
        <f>①基本情報!$N$20</f>
        <v>0</v>
      </c>
      <c r="O85" s="573"/>
      <c r="P85" s="573"/>
      <c r="Q85" s="573"/>
      <c r="R85" s="573"/>
      <c r="S85" s="573"/>
      <c r="T85" s="573"/>
      <c r="U85" s="574"/>
      <c r="V85" s="465">
        <f>①基本情報!$D$29</f>
        <v>0</v>
      </c>
      <c r="W85" s="466"/>
      <c r="X85" s="466"/>
      <c r="Y85" s="467"/>
      <c r="Z85" s="519" t="s">
        <v>234</v>
      </c>
      <c r="AA85" s="481"/>
      <c r="AB85" s="784" t="str">
        <f>①基本情報!$D$26&amp;" "&amp;①基本情報!$I$26</f>
        <v xml:space="preserve"> </v>
      </c>
      <c r="AC85" s="784"/>
      <c r="AD85" s="784"/>
      <c r="AE85" s="784"/>
      <c r="AF85" s="785"/>
      <c r="AG85" s="806">
        <f>①基本情報!$N$31</f>
        <v>0</v>
      </c>
      <c r="AH85" s="806"/>
      <c r="AI85" s="806"/>
      <c r="AW85" s="248"/>
    </row>
    <row r="86" spans="1:49" ht="18.75" customHeight="1">
      <c r="A86" s="582" t="str">
        <f>①基本情報!$D$18&amp;" "&amp;①基本情報!$I$18</f>
        <v xml:space="preserve"> </v>
      </c>
      <c r="B86" s="474"/>
      <c r="C86" s="474"/>
      <c r="D86" s="474"/>
      <c r="E86" s="474"/>
      <c r="F86" s="474"/>
      <c r="G86" s="474"/>
      <c r="H86" s="475"/>
      <c r="I86" s="806"/>
      <c r="J86" s="806"/>
      <c r="K86" s="806"/>
      <c r="L86" s="582" t="s">
        <v>236</v>
      </c>
      <c r="M86" s="474"/>
      <c r="N86" s="474"/>
      <c r="O86" s="474"/>
      <c r="P86" s="474">
        <f>①基本情報!$W$18</f>
        <v>0</v>
      </c>
      <c r="Q86" s="474"/>
      <c r="R86" s="474"/>
      <c r="S86" s="474"/>
      <c r="T86" s="474"/>
      <c r="U86" s="475"/>
      <c r="V86" s="468"/>
      <c r="W86" s="469"/>
      <c r="X86" s="469"/>
      <c r="Y86" s="470"/>
      <c r="Z86" s="582" t="str">
        <f>①基本情報!$D$27&amp;" "&amp;①基本情報!$I$27</f>
        <v xml:space="preserve"> </v>
      </c>
      <c r="AA86" s="474"/>
      <c r="AB86" s="474"/>
      <c r="AC86" s="474"/>
      <c r="AD86" s="474"/>
      <c r="AE86" s="474"/>
      <c r="AF86" s="475"/>
      <c r="AG86" s="806"/>
      <c r="AH86" s="806"/>
      <c r="AI86" s="806"/>
      <c r="AW86" s="248"/>
    </row>
    <row r="87" spans="1:49" ht="18.75" customHeight="1">
      <c r="A87" s="578" t="s">
        <v>251</v>
      </c>
      <c r="B87" s="573"/>
      <c r="C87" s="573"/>
      <c r="D87" s="573"/>
      <c r="E87" s="573"/>
      <c r="F87" s="573"/>
      <c r="G87" s="573"/>
      <c r="H87" s="574"/>
      <c r="I87" s="488" t="s">
        <v>232</v>
      </c>
      <c r="J87" s="488"/>
      <c r="K87" s="488"/>
      <c r="L87" s="578" t="s">
        <v>252</v>
      </c>
      <c r="M87" s="573"/>
      <c r="N87" s="573"/>
      <c r="O87" s="573"/>
      <c r="P87" s="573"/>
      <c r="Q87" s="573"/>
      <c r="R87" s="573"/>
      <c r="S87" s="573"/>
      <c r="T87" s="573"/>
      <c r="U87" s="574"/>
      <c r="V87" s="578" t="s">
        <v>253</v>
      </c>
      <c r="W87" s="573"/>
      <c r="X87" s="573"/>
      <c r="Y87" s="573"/>
      <c r="Z87" s="573"/>
      <c r="AA87" s="573"/>
      <c r="AB87" s="573"/>
      <c r="AC87" s="573"/>
      <c r="AD87" s="573"/>
      <c r="AE87" s="573"/>
      <c r="AF87" s="573"/>
      <c r="AG87" s="573"/>
      <c r="AH87" s="573"/>
      <c r="AI87" s="574"/>
      <c r="AW87" s="248"/>
    </row>
    <row r="88" spans="1:49" ht="18.75" customHeight="1">
      <c r="A88" s="519" t="s">
        <v>234</v>
      </c>
      <c r="B88" s="481"/>
      <c r="C88" s="784" t="str">
        <f>①基本情報!$K$55&amp;" "&amp;①基本情報!$P$55</f>
        <v xml:space="preserve"> </v>
      </c>
      <c r="D88" s="784"/>
      <c r="E88" s="784"/>
      <c r="F88" s="784"/>
      <c r="G88" s="784"/>
      <c r="H88" s="785"/>
      <c r="I88" s="806" t="str">
        <f>①基本情報!$Y$8&amp;CHAR(10)&amp;"委員長"</f>
        <v xml:space="preserve">
委員長</v>
      </c>
      <c r="J88" s="806"/>
      <c r="K88" s="806"/>
      <c r="L88" s="519">
        <f>①基本情報!$E$58</f>
        <v>0</v>
      </c>
      <c r="M88" s="481"/>
      <c r="N88" s="481"/>
      <c r="O88" s="481"/>
      <c r="P88" s="481"/>
      <c r="Q88" s="481"/>
      <c r="R88" s="481"/>
      <c r="S88" s="481"/>
      <c r="T88" s="481"/>
      <c r="U88" s="482"/>
      <c r="V88" s="775" t="s">
        <v>235</v>
      </c>
      <c r="W88" s="472"/>
      <c r="X88" s="481"/>
      <c r="Y88" s="481"/>
      <c r="Z88" s="481"/>
      <c r="AA88" s="481"/>
      <c r="AB88" s="481"/>
      <c r="AC88" s="481"/>
      <c r="AD88" s="481"/>
      <c r="AE88" s="481"/>
      <c r="AF88" s="481"/>
      <c r="AG88" s="481"/>
      <c r="AH88" s="481"/>
      <c r="AI88" s="482"/>
    </row>
    <row r="89" spans="1:49" ht="18.75" customHeight="1">
      <c r="A89" s="582" t="str">
        <f>①基本情報!$K$56&amp;" "&amp;①基本情報!$P$56</f>
        <v xml:space="preserve"> </v>
      </c>
      <c r="B89" s="474"/>
      <c r="C89" s="474"/>
      <c r="D89" s="474"/>
      <c r="E89" s="474"/>
      <c r="F89" s="474"/>
      <c r="G89" s="474"/>
      <c r="H89" s="475"/>
      <c r="I89" s="806"/>
      <c r="J89" s="806"/>
      <c r="K89" s="806"/>
      <c r="L89" s="582"/>
      <c r="M89" s="474"/>
      <c r="N89" s="474"/>
      <c r="O89" s="474"/>
      <c r="P89" s="474"/>
      <c r="Q89" s="474"/>
      <c r="R89" s="474"/>
      <c r="S89" s="474"/>
      <c r="T89" s="474"/>
      <c r="U89" s="475"/>
      <c r="V89" s="582">
        <f>①基本情報!$T$58</f>
        <v>0</v>
      </c>
      <c r="W89" s="474"/>
      <c r="X89" s="474"/>
      <c r="Y89" s="474"/>
      <c r="Z89" s="474"/>
      <c r="AA89" s="474"/>
      <c r="AB89" s="474"/>
      <c r="AC89" s="474"/>
      <c r="AD89" s="474"/>
      <c r="AE89" s="474"/>
      <c r="AF89" s="474"/>
      <c r="AG89" s="474"/>
      <c r="AH89" s="474"/>
      <c r="AI89" s="475"/>
    </row>
    <row r="90" spans="1:49" ht="29.25" customHeight="1">
      <c r="A90" s="805" t="s">
        <v>238</v>
      </c>
      <c r="B90" s="805"/>
      <c r="C90" s="794" t="s">
        <v>254</v>
      </c>
      <c r="D90" s="794"/>
      <c r="E90" s="794"/>
      <c r="F90" s="794"/>
      <c r="G90" s="794"/>
      <c r="H90" s="794"/>
      <c r="I90" s="794"/>
      <c r="J90" s="794"/>
      <c r="K90" s="794"/>
      <c r="L90" s="794"/>
      <c r="M90" s="794"/>
      <c r="N90" s="794"/>
      <c r="O90" s="794"/>
      <c r="P90" s="794"/>
      <c r="Q90" s="794"/>
      <c r="R90" s="794"/>
      <c r="S90" s="794"/>
      <c r="T90" s="794"/>
      <c r="U90" s="794"/>
      <c r="V90" s="794"/>
      <c r="W90" s="794"/>
      <c r="X90" s="794"/>
      <c r="Y90" s="794"/>
      <c r="Z90" s="794"/>
      <c r="AA90" s="794"/>
      <c r="AB90" s="794"/>
      <c r="AC90" s="794"/>
      <c r="AD90" s="794"/>
      <c r="AE90" s="794"/>
      <c r="AF90" s="794"/>
      <c r="AG90" s="794"/>
      <c r="AH90" s="794"/>
      <c r="AI90" s="794"/>
    </row>
    <row r="91" spans="1:49" ht="15" customHeight="1">
      <c r="A91" s="249"/>
      <c r="B91" s="249"/>
      <c r="C91" s="759"/>
      <c r="D91" s="759"/>
      <c r="E91" s="759"/>
      <c r="F91" s="759"/>
      <c r="G91" s="759"/>
      <c r="H91" s="759"/>
      <c r="I91" s="759"/>
      <c r="J91" s="759"/>
      <c r="K91" s="759"/>
      <c r="L91" s="759"/>
      <c r="M91" s="759"/>
      <c r="N91" s="759"/>
      <c r="O91" s="759"/>
      <c r="P91" s="759"/>
      <c r="Q91" s="759"/>
      <c r="R91" s="759"/>
      <c r="S91" s="759"/>
      <c r="T91" s="759"/>
      <c r="U91" s="759"/>
      <c r="V91" s="759"/>
      <c r="W91" s="759"/>
      <c r="X91" s="759"/>
      <c r="Y91" s="759"/>
      <c r="Z91" s="759"/>
      <c r="AA91" s="759"/>
      <c r="AB91" s="759"/>
      <c r="AC91" s="759"/>
      <c r="AD91" s="759"/>
      <c r="AE91" s="759"/>
      <c r="AF91" s="759"/>
      <c r="AG91" s="759"/>
      <c r="AH91" s="759"/>
      <c r="AI91" s="759"/>
    </row>
    <row r="92" spans="1:49" ht="15" customHeight="1">
      <c r="A92" s="757" t="s">
        <v>240</v>
      </c>
      <c r="B92" s="757"/>
      <c r="C92" s="757" t="s">
        <v>255</v>
      </c>
      <c r="D92" s="757"/>
      <c r="E92" s="757"/>
      <c r="F92" s="757"/>
      <c r="G92" s="757"/>
      <c r="H92" s="757"/>
      <c r="I92" s="757"/>
      <c r="J92" s="757"/>
      <c r="K92" s="757"/>
      <c r="L92" s="757"/>
      <c r="M92" s="757"/>
      <c r="N92" s="757"/>
      <c r="O92" s="757"/>
      <c r="P92" s="757"/>
      <c r="Q92" s="757"/>
      <c r="R92" s="757"/>
      <c r="S92" s="757"/>
      <c r="T92" s="757"/>
      <c r="U92" s="757"/>
      <c r="V92" s="757"/>
      <c r="W92" s="757"/>
      <c r="X92" s="757"/>
      <c r="Y92" s="757"/>
      <c r="Z92" s="757"/>
      <c r="AA92" s="757"/>
      <c r="AB92" s="757"/>
      <c r="AC92" s="757"/>
      <c r="AD92" s="757"/>
      <c r="AE92" s="757"/>
      <c r="AF92" s="757"/>
      <c r="AG92" s="757"/>
      <c r="AH92" s="757"/>
      <c r="AI92" s="757"/>
    </row>
    <row r="93" spans="1:49" ht="15" customHeight="1">
      <c r="A93" s="519" t="s">
        <v>78</v>
      </c>
      <c r="B93" s="482"/>
      <c r="C93" s="769" t="s">
        <v>174</v>
      </c>
      <c r="D93" s="488"/>
      <c r="E93" s="488" t="s">
        <v>44</v>
      </c>
      <c r="F93" s="488"/>
      <c r="G93" s="488"/>
      <c r="H93" s="488"/>
      <c r="I93" s="488"/>
      <c r="J93" s="488"/>
      <c r="K93" s="488" t="s">
        <v>31</v>
      </c>
      <c r="L93" s="488"/>
      <c r="M93" s="488"/>
      <c r="N93" s="488"/>
      <c r="O93" s="488"/>
      <c r="P93" s="488"/>
      <c r="Q93" s="801" t="s">
        <v>26</v>
      </c>
      <c r="R93" s="801" t="s">
        <v>243</v>
      </c>
      <c r="S93" s="488" t="s">
        <v>28</v>
      </c>
      <c r="T93" s="488"/>
      <c r="U93" s="488"/>
      <c r="V93" s="488"/>
      <c r="W93" s="488" t="s">
        <v>29</v>
      </c>
      <c r="X93" s="488"/>
      <c r="Y93" s="488" t="s">
        <v>30</v>
      </c>
      <c r="Z93" s="488"/>
      <c r="AA93" s="798" t="s">
        <v>256</v>
      </c>
      <c r="AB93" s="798"/>
      <c r="AC93" s="798"/>
      <c r="AD93" s="798"/>
      <c r="AE93" s="765" t="s">
        <v>257</v>
      </c>
      <c r="AF93" s="799"/>
      <c r="AG93" s="766"/>
      <c r="AH93" s="769" t="s">
        <v>293</v>
      </c>
      <c r="AI93" s="488"/>
      <c r="AN93" s="215" t="s">
        <v>286</v>
      </c>
    </row>
    <row r="94" spans="1:49" ht="15" customHeight="1">
      <c r="A94" s="582"/>
      <c r="B94" s="475"/>
      <c r="C94" s="488"/>
      <c r="D94" s="488"/>
      <c r="E94" s="802" t="s">
        <v>25</v>
      </c>
      <c r="F94" s="803"/>
      <c r="G94" s="723"/>
      <c r="H94" s="803" t="s">
        <v>10</v>
      </c>
      <c r="I94" s="803"/>
      <c r="J94" s="804"/>
      <c r="K94" s="802" t="s">
        <v>57</v>
      </c>
      <c r="L94" s="803"/>
      <c r="M94" s="803"/>
      <c r="N94" s="722" t="s">
        <v>58</v>
      </c>
      <c r="O94" s="803"/>
      <c r="P94" s="804"/>
      <c r="Q94" s="801"/>
      <c r="R94" s="801"/>
      <c r="S94" s="488"/>
      <c r="T94" s="488"/>
      <c r="U94" s="488"/>
      <c r="V94" s="488"/>
      <c r="W94" s="488"/>
      <c r="X94" s="488"/>
      <c r="Y94" s="488"/>
      <c r="Z94" s="488"/>
      <c r="AA94" s="798"/>
      <c r="AB94" s="798"/>
      <c r="AC94" s="798"/>
      <c r="AD94" s="798"/>
      <c r="AE94" s="767"/>
      <c r="AF94" s="800"/>
      <c r="AG94" s="768"/>
      <c r="AH94" s="488"/>
      <c r="AI94" s="488"/>
    </row>
    <row r="95" spans="1:49" ht="33.75" customHeight="1">
      <c r="A95" s="488" t="str">
        <f>IF($AN95=0,"",VLOOKUP($AN95,②男入力!$B$10:$AX$33,40))</f>
        <v/>
      </c>
      <c r="B95" s="488"/>
      <c r="C95" s="488">
        <f>'⑤-2関東男選択'!$AE26</f>
        <v>0</v>
      </c>
      <c r="D95" s="488"/>
      <c r="E95" s="488" t="str">
        <f>IF($AN95=0,"",VLOOKUP($AN95,②男入力!$B$10:$AX$33,3))</f>
        <v/>
      </c>
      <c r="F95" s="488"/>
      <c r="G95" s="578"/>
      <c r="H95" s="730" t="str">
        <f>IF($AN95=0,"",VLOOKUP($AN95,②男入力!$B$10:$AX$33,7))</f>
        <v/>
      </c>
      <c r="I95" s="573"/>
      <c r="J95" s="574"/>
      <c r="K95" s="488" t="str">
        <f>IF($AN95=0,"",VLOOKUP($AN95,②男入力!$B$10:$AX$33,11))</f>
        <v/>
      </c>
      <c r="L95" s="488"/>
      <c r="M95" s="797"/>
      <c r="N95" s="574" t="str">
        <f>IF($AN95=0,"",VLOOKUP($AN95,②男入力!$B$10:$AX$33,15))</f>
        <v/>
      </c>
      <c r="O95" s="488"/>
      <c r="P95" s="488"/>
      <c r="Q95" s="119" t="str">
        <f>IF($AN95=0,"",VLOOKUP($AN95,②男入力!$B$10:$AX$33,19))</f>
        <v/>
      </c>
      <c r="R95" s="119" t="str">
        <f>IF($AN95=0,"",VLOOKUP($AN95,②男入力!$B$10:$AX$33,21))</f>
        <v/>
      </c>
      <c r="S95" s="795" t="str">
        <f>IF($AN95=0,"",VLOOKUP($AN95,②男入力!$B$10:$AX$33,23))</f>
        <v/>
      </c>
      <c r="T95" s="795"/>
      <c r="U95" s="795"/>
      <c r="V95" s="795"/>
      <c r="W95" s="488" t="str">
        <f>IF($AN95=0,"",VLOOKUP($AN95,②男入力!$B$10:$AX$33,34))</f>
        <v/>
      </c>
      <c r="X95" s="488"/>
      <c r="Y95" s="488" t="str">
        <f>IF($AN95=0,"",VLOOKUP($AN95,②男入力!$B$10:$AX$33,37))</f>
        <v/>
      </c>
      <c r="Z95" s="488"/>
      <c r="AA95" s="488" t="str">
        <f>IF($AN95=0,"",VLOOKUP($AN95,②男入力!$B$10:$BA$33,44)&amp;VLOOKUP($AN95,②男入力!$B$10:$BA$33,45))</f>
        <v/>
      </c>
      <c r="AB95" s="488"/>
      <c r="AC95" s="488"/>
      <c r="AD95" s="488"/>
      <c r="AE95" s="796" t="str">
        <f>IF($AN95=0,"",VLOOKUP($AN95,②男入力!$B$10:$BA$33,46))</f>
        <v/>
      </c>
      <c r="AF95" s="796"/>
      <c r="AG95" s="796"/>
      <c r="AH95" s="769" t="str">
        <f>IF($AN95=0,"",VLOOKUP($AN95,②男入力!$B$10:$BX$33,47))</f>
        <v/>
      </c>
      <c r="AI95" s="769"/>
      <c r="AN95" s="250">
        <f>'⑤-2関東男選択'!AD26</f>
        <v>0</v>
      </c>
    </row>
    <row r="96" spans="1:49" ht="33.75" customHeight="1">
      <c r="A96" s="488" t="str">
        <f>IF($AN96=0,"",VLOOKUP($AN96,②男入力!$B$10:$AX$33,40))</f>
        <v/>
      </c>
      <c r="B96" s="488"/>
      <c r="C96" s="488">
        <f>'⑤-2関東男選択'!$AE27</f>
        <v>0</v>
      </c>
      <c r="D96" s="488"/>
      <c r="E96" s="488" t="str">
        <f>IF($AN96=0,"",VLOOKUP($AN96,②男入力!$B$10:$AX$33,3))</f>
        <v/>
      </c>
      <c r="F96" s="488"/>
      <c r="G96" s="578"/>
      <c r="H96" s="730" t="str">
        <f>IF($AN96=0,"",VLOOKUP($AN96,②男入力!$B$10:$AX$33,7))</f>
        <v/>
      </c>
      <c r="I96" s="573"/>
      <c r="J96" s="574"/>
      <c r="K96" s="488" t="str">
        <f>IF($AN96=0,"",VLOOKUP($AN96,②男入力!$B$10:$AX$33,11))</f>
        <v/>
      </c>
      <c r="L96" s="488"/>
      <c r="M96" s="797"/>
      <c r="N96" s="574" t="str">
        <f>IF($AN96=0,"",VLOOKUP($AN96,②男入力!$B$10:$AX$33,15))</f>
        <v/>
      </c>
      <c r="O96" s="488"/>
      <c r="P96" s="488"/>
      <c r="Q96" s="119" t="str">
        <f>IF($AN96=0,"",VLOOKUP($AN96,②男入力!$B$10:$AX$33,19))</f>
        <v/>
      </c>
      <c r="R96" s="119" t="str">
        <f>IF($AN96=0,"",VLOOKUP($AN96,②男入力!$B$10:$AX$33,21))</f>
        <v/>
      </c>
      <c r="S96" s="795" t="str">
        <f>IF($AN96=0,"",VLOOKUP($AN96,②男入力!$B$10:$AX$33,23))</f>
        <v/>
      </c>
      <c r="T96" s="795"/>
      <c r="U96" s="795"/>
      <c r="V96" s="795"/>
      <c r="W96" s="488" t="str">
        <f>IF($AN96=0,"",VLOOKUP($AN96,②男入力!$B$10:$AX$33,34))</f>
        <v/>
      </c>
      <c r="X96" s="488"/>
      <c r="Y96" s="488" t="str">
        <f>IF($AN96=0,"",VLOOKUP($AN96,②男入力!$B$10:$AX$33,37))</f>
        <v/>
      </c>
      <c r="Z96" s="488"/>
      <c r="AA96" s="488" t="str">
        <f>IF($AN96=0,"",VLOOKUP($AN96,②男入力!$B$10:$BA$33,44)&amp;VLOOKUP($AN96,②男入力!$B$10:$BA$33,45))</f>
        <v/>
      </c>
      <c r="AB96" s="488"/>
      <c r="AC96" s="488"/>
      <c r="AD96" s="488"/>
      <c r="AE96" s="796" t="str">
        <f>IF($AN96=0,"",VLOOKUP($AN96,②男入力!$B$10:$BA$33,46))</f>
        <v/>
      </c>
      <c r="AF96" s="796"/>
      <c r="AG96" s="796"/>
      <c r="AH96" s="769" t="str">
        <f>IF($AN96=0,"",VLOOKUP($AN96,②男入力!$B$10:$BX$33,47))</f>
        <v/>
      </c>
      <c r="AI96" s="769"/>
      <c r="AN96" s="250">
        <f>'⑤-2関東男選択'!AD27</f>
        <v>0</v>
      </c>
    </row>
    <row r="97" spans="1:42" ht="33.75" customHeight="1">
      <c r="A97" s="488" t="str">
        <f>IF($AN97=0,"",VLOOKUP($AN97,②男入力!$B$10:$AX$33,40))</f>
        <v/>
      </c>
      <c r="B97" s="488"/>
      <c r="C97" s="488">
        <f>'⑤-2関東男選択'!$AE28</f>
        <v>0</v>
      </c>
      <c r="D97" s="488"/>
      <c r="E97" s="488" t="str">
        <f>IF($AN97=0,"",VLOOKUP($AN97,②男入力!$B$10:$AX$33,3))</f>
        <v/>
      </c>
      <c r="F97" s="488"/>
      <c r="G97" s="578"/>
      <c r="H97" s="730" t="str">
        <f>IF($AN97=0,"",VLOOKUP($AN97,②男入力!$B$10:$AX$33,7))</f>
        <v/>
      </c>
      <c r="I97" s="573"/>
      <c r="J97" s="574"/>
      <c r="K97" s="488" t="str">
        <f>IF($AN97=0,"",VLOOKUP($AN97,②男入力!$B$10:$AX$33,11))</f>
        <v/>
      </c>
      <c r="L97" s="488"/>
      <c r="M97" s="797"/>
      <c r="N97" s="574" t="str">
        <f>IF($AN97=0,"",VLOOKUP($AN97,②男入力!$B$10:$AX$33,15))</f>
        <v/>
      </c>
      <c r="O97" s="488"/>
      <c r="P97" s="488"/>
      <c r="Q97" s="119" t="str">
        <f>IF($AN97=0,"",VLOOKUP($AN97,②男入力!$B$10:$AX$33,19))</f>
        <v/>
      </c>
      <c r="R97" s="119" t="str">
        <f>IF($AN97=0,"",VLOOKUP($AN97,②男入力!$B$10:$AX$33,21))</f>
        <v/>
      </c>
      <c r="S97" s="795" t="str">
        <f>IF($AN97=0,"",VLOOKUP($AN97,②男入力!$B$10:$AX$33,23))</f>
        <v/>
      </c>
      <c r="T97" s="795"/>
      <c r="U97" s="795"/>
      <c r="V97" s="795"/>
      <c r="W97" s="488" t="str">
        <f>IF($AN97=0,"",VLOOKUP($AN97,②男入力!$B$10:$AX$33,34))</f>
        <v/>
      </c>
      <c r="X97" s="488"/>
      <c r="Y97" s="488" t="str">
        <f>IF($AN97=0,"",VLOOKUP($AN97,②男入力!$B$10:$AX$33,37))</f>
        <v/>
      </c>
      <c r="Z97" s="488"/>
      <c r="AA97" s="488" t="str">
        <f>IF($AN97=0,"",VLOOKUP($AN97,②男入力!$B$10:$BA$33,44)&amp;VLOOKUP($AN97,②男入力!$B$10:$BA$33,45))</f>
        <v/>
      </c>
      <c r="AB97" s="488"/>
      <c r="AC97" s="488"/>
      <c r="AD97" s="488"/>
      <c r="AE97" s="796" t="str">
        <f>IF($AN97=0,"",VLOOKUP($AN97,②男入力!$B$10:$BA$33,46))</f>
        <v/>
      </c>
      <c r="AF97" s="796"/>
      <c r="AG97" s="796"/>
      <c r="AH97" s="769" t="str">
        <f>IF($AN97=0,"",VLOOKUP($AN97,②男入力!$B$10:$BX$33,47))</f>
        <v/>
      </c>
      <c r="AI97" s="769"/>
      <c r="AN97" s="250">
        <f>'⑤-2関東男選択'!AD28</f>
        <v>0</v>
      </c>
    </row>
    <row r="98" spans="1:42" ht="33.75" customHeight="1">
      <c r="A98" s="488" t="str">
        <f>IF($AN98=0,"",VLOOKUP($AN98,②男入力!$B$10:$AX$33,40))</f>
        <v/>
      </c>
      <c r="B98" s="488"/>
      <c r="C98" s="488">
        <f>'⑤-2関東男選択'!$AE29</f>
        <v>0</v>
      </c>
      <c r="D98" s="488"/>
      <c r="E98" s="488" t="str">
        <f>IF($AN98=0,"",VLOOKUP($AN98,②男入力!$B$10:$AX$33,3))</f>
        <v/>
      </c>
      <c r="F98" s="488"/>
      <c r="G98" s="578"/>
      <c r="H98" s="730" t="str">
        <f>IF($AN98=0,"",VLOOKUP($AN98,②男入力!$B$10:$AX$33,7))</f>
        <v/>
      </c>
      <c r="I98" s="573"/>
      <c r="J98" s="574"/>
      <c r="K98" s="488" t="str">
        <f>IF($AN98=0,"",VLOOKUP($AN98,②男入力!$B$10:$AX$33,11))</f>
        <v/>
      </c>
      <c r="L98" s="488"/>
      <c r="M98" s="797"/>
      <c r="N98" s="574" t="str">
        <f>IF($AN98=0,"",VLOOKUP($AN98,②男入力!$B$10:$AX$33,15))</f>
        <v/>
      </c>
      <c r="O98" s="488"/>
      <c r="P98" s="488"/>
      <c r="Q98" s="119" t="str">
        <f>IF($AN98=0,"",VLOOKUP($AN98,②男入力!$B$10:$AX$33,19))</f>
        <v/>
      </c>
      <c r="R98" s="119" t="str">
        <f>IF($AN98=0,"",VLOOKUP($AN98,②男入力!$B$10:$AX$33,21))</f>
        <v/>
      </c>
      <c r="S98" s="795" t="str">
        <f>IF($AN98=0,"",VLOOKUP($AN98,②男入力!$B$10:$AX$33,23))</f>
        <v/>
      </c>
      <c r="T98" s="795"/>
      <c r="U98" s="795"/>
      <c r="V98" s="795"/>
      <c r="W98" s="488" t="str">
        <f>IF($AN98=0,"",VLOOKUP($AN98,②男入力!$B$10:$AX$33,34))</f>
        <v/>
      </c>
      <c r="X98" s="488"/>
      <c r="Y98" s="488" t="str">
        <f>IF($AN98=0,"",VLOOKUP($AN98,②男入力!$B$10:$AX$33,37))</f>
        <v/>
      </c>
      <c r="Z98" s="488"/>
      <c r="AA98" s="488" t="str">
        <f>IF($AN98=0,"",VLOOKUP($AN98,②男入力!$B$10:$BA$33,44)&amp;VLOOKUP($AN98,②男入力!$B$10:$BA$33,45))</f>
        <v/>
      </c>
      <c r="AB98" s="488"/>
      <c r="AC98" s="488"/>
      <c r="AD98" s="488"/>
      <c r="AE98" s="796" t="str">
        <f>IF($AN98=0,"",VLOOKUP($AN98,②男入力!$B$10:$BA$33,46))</f>
        <v/>
      </c>
      <c r="AF98" s="796"/>
      <c r="AG98" s="796"/>
      <c r="AH98" s="769" t="str">
        <f>IF($AN98=0,"",VLOOKUP($AN98,②男入力!$B$10:$BX$33,47))</f>
        <v/>
      </c>
      <c r="AI98" s="769"/>
      <c r="AN98" s="250">
        <f>'⑤-2関東男選択'!AD29</f>
        <v>0</v>
      </c>
    </row>
    <row r="99" spans="1:42" ht="33.75" customHeight="1">
      <c r="A99" s="488" t="str">
        <f>IF($AN99=0,"",VLOOKUP($AN99,②男入力!$B$10:$AX$33,40))</f>
        <v/>
      </c>
      <c r="B99" s="488"/>
      <c r="C99" s="488">
        <f>'⑤-2関東男選択'!$AE30</f>
        <v>0</v>
      </c>
      <c r="D99" s="488"/>
      <c r="E99" s="488" t="str">
        <f>IF($AN99=0,"",VLOOKUP($AN99,②男入力!$B$10:$AX$33,3))</f>
        <v/>
      </c>
      <c r="F99" s="488"/>
      <c r="G99" s="578"/>
      <c r="H99" s="730" t="str">
        <f>IF($AN99=0,"",VLOOKUP($AN99,②男入力!$B$10:$AX$33,7))</f>
        <v/>
      </c>
      <c r="I99" s="573"/>
      <c r="J99" s="574"/>
      <c r="K99" s="488" t="str">
        <f>IF($AN99=0,"",VLOOKUP($AN99,②男入力!$B$10:$AX$33,11))</f>
        <v/>
      </c>
      <c r="L99" s="488"/>
      <c r="M99" s="797"/>
      <c r="N99" s="574" t="str">
        <f>IF($AN99=0,"",VLOOKUP($AN99,②男入力!$B$10:$AX$33,15))</f>
        <v/>
      </c>
      <c r="O99" s="488"/>
      <c r="P99" s="488"/>
      <c r="Q99" s="119" t="str">
        <f>IF($AN99=0,"",VLOOKUP($AN99,②男入力!$B$10:$AX$33,19))</f>
        <v/>
      </c>
      <c r="R99" s="119" t="str">
        <f>IF($AN99=0,"",VLOOKUP($AN99,②男入力!$B$10:$AX$33,21))</f>
        <v/>
      </c>
      <c r="S99" s="795" t="str">
        <f>IF($AN99=0,"",VLOOKUP($AN99,②男入力!$B$10:$AX$33,23))</f>
        <v/>
      </c>
      <c r="T99" s="795"/>
      <c r="U99" s="795"/>
      <c r="V99" s="795"/>
      <c r="W99" s="488" t="str">
        <f>IF($AN99=0,"",VLOOKUP($AN99,②男入力!$B$10:$AX$33,34))</f>
        <v/>
      </c>
      <c r="X99" s="488"/>
      <c r="Y99" s="488" t="str">
        <f>IF($AN99=0,"",VLOOKUP($AN99,②男入力!$B$10:$AX$33,37))</f>
        <v/>
      </c>
      <c r="Z99" s="488"/>
      <c r="AA99" s="488" t="str">
        <f>IF($AN99=0,"",VLOOKUP($AN99,②男入力!$B$10:$BA$33,44)&amp;VLOOKUP($AN99,②男入力!$B$10:$BA$33,45))</f>
        <v/>
      </c>
      <c r="AB99" s="488"/>
      <c r="AC99" s="488"/>
      <c r="AD99" s="488"/>
      <c r="AE99" s="796" t="str">
        <f>IF($AN99=0,"",VLOOKUP($AN99,②男入力!$B$10:$BA$33,46))</f>
        <v/>
      </c>
      <c r="AF99" s="796"/>
      <c r="AG99" s="796"/>
      <c r="AH99" s="769" t="str">
        <f>IF($AN99=0,"",VLOOKUP($AN99,②男入力!$B$10:$BX$33,47))</f>
        <v/>
      </c>
      <c r="AI99" s="769"/>
      <c r="AN99" s="250">
        <f>'⑤-2関東男選択'!AD30</f>
        <v>0</v>
      </c>
    </row>
    <row r="100" spans="1:42" ht="33.75" customHeight="1">
      <c r="A100" s="488" t="str">
        <f>IF($AN100=0,"",VLOOKUP($AN100,②男入力!$B$10:$AX$33,40))</f>
        <v/>
      </c>
      <c r="B100" s="488"/>
      <c r="C100" s="488">
        <f>'⑤-2関東男選択'!$AE31</f>
        <v>0</v>
      </c>
      <c r="D100" s="488"/>
      <c r="E100" s="488" t="str">
        <f>IF($AN100=0,"",VLOOKUP($AN100,②男入力!$B$10:$AX$33,3))</f>
        <v/>
      </c>
      <c r="F100" s="488"/>
      <c r="G100" s="578"/>
      <c r="H100" s="730" t="str">
        <f>IF($AN100=0,"",VLOOKUP($AN100,②男入力!$B$10:$AX$33,7))</f>
        <v/>
      </c>
      <c r="I100" s="573"/>
      <c r="J100" s="574"/>
      <c r="K100" s="488" t="str">
        <f>IF($AN100=0,"",VLOOKUP($AN100,②男入力!$B$10:$AX$33,11))</f>
        <v/>
      </c>
      <c r="L100" s="488"/>
      <c r="M100" s="797"/>
      <c r="N100" s="574" t="str">
        <f>IF($AN100=0,"",VLOOKUP($AN100,②男入力!$B$10:$AX$33,15))</f>
        <v/>
      </c>
      <c r="O100" s="488"/>
      <c r="P100" s="488"/>
      <c r="Q100" s="119" t="str">
        <f>IF($AN100=0,"",VLOOKUP($AN100,②男入力!$B$10:$AX$33,19))</f>
        <v/>
      </c>
      <c r="R100" s="119" t="str">
        <f>IF($AN100=0,"",VLOOKUP($AN100,②男入力!$B$10:$AX$33,21))</f>
        <v/>
      </c>
      <c r="S100" s="795" t="str">
        <f>IF($AN100=0,"",VLOOKUP($AN100,②男入力!$B$10:$AX$33,23))</f>
        <v/>
      </c>
      <c r="T100" s="795"/>
      <c r="U100" s="795"/>
      <c r="V100" s="795"/>
      <c r="W100" s="488" t="str">
        <f>IF($AN100=0,"",VLOOKUP($AN100,②男入力!$B$10:$AX$33,34))</f>
        <v/>
      </c>
      <c r="X100" s="488"/>
      <c r="Y100" s="488" t="str">
        <f>IF($AN100=0,"",VLOOKUP($AN100,②男入力!$B$10:$AX$33,37))</f>
        <v/>
      </c>
      <c r="Z100" s="488"/>
      <c r="AA100" s="488" t="str">
        <f>IF($AN100=0,"",VLOOKUP($AN100,②男入力!$B$10:$BA$33,44)&amp;VLOOKUP($AN100,②男入力!$B$10:$BA$33,45))</f>
        <v/>
      </c>
      <c r="AB100" s="488"/>
      <c r="AC100" s="488"/>
      <c r="AD100" s="488"/>
      <c r="AE100" s="796" t="str">
        <f>IF($AN100=0,"",VLOOKUP($AN100,②男入力!$B$10:$BA$33,46))</f>
        <v/>
      </c>
      <c r="AF100" s="796"/>
      <c r="AG100" s="796"/>
      <c r="AH100" s="769" t="str">
        <f>IF($AN100=0,"",VLOOKUP($AN100,②男入力!$B$10:$BX$33,47))</f>
        <v/>
      </c>
      <c r="AI100" s="769"/>
      <c r="AN100" s="250">
        <f>'⑤-2関東男選択'!AD31</f>
        <v>0</v>
      </c>
    </row>
    <row r="101" spans="1:42" ht="33.75" customHeight="1">
      <c r="A101" s="488" t="str">
        <f>IF($AN101=0,"",VLOOKUP($AN101,②男入力!$B$10:$AX$33,40))</f>
        <v/>
      </c>
      <c r="B101" s="488"/>
      <c r="C101" s="488">
        <f>'⑤-2関東男選択'!$AE32</f>
        <v>0</v>
      </c>
      <c r="D101" s="488"/>
      <c r="E101" s="488" t="str">
        <f>IF($AN101=0,"",VLOOKUP($AN101,②男入力!$B$10:$AX$33,3))</f>
        <v/>
      </c>
      <c r="F101" s="488"/>
      <c r="G101" s="578"/>
      <c r="H101" s="730" t="str">
        <f>IF($AN101=0,"",VLOOKUP($AN101,②男入力!$B$10:$AX$33,7))</f>
        <v/>
      </c>
      <c r="I101" s="573"/>
      <c r="J101" s="574"/>
      <c r="K101" s="488" t="str">
        <f>IF($AN101=0,"",VLOOKUP($AN101,②男入力!$B$10:$AX$33,11))</f>
        <v/>
      </c>
      <c r="L101" s="488"/>
      <c r="M101" s="797"/>
      <c r="N101" s="574" t="str">
        <f>IF($AN101=0,"",VLOOKUP($AN101,②男入力!$B$10:$AX$33,15))</f>
        <v/>
      </c>
      <c r="O101" s="488"/>
      <c r="P101" s="488"/>
      <c r="Q101" s="119" t="str">
        <f>IF($AN101=0,"",VLOOKUP($AN101,②男入力!$B$10:$AX$33,19))</f>
        <v/>
      </c>
      <c r="R101" s="119" t="str">
        <f>IF($AN101=0,"",VLOOKUP($AN101,②男入力!$B$10:$AX$33,21))</f>
        <v/>
      </c>
      <c r="S101" s="795" t="str">
        <f>IF($AN101=0,"",VLOOKUP($AN101,②男入力!$B$10:$AX$33,23))</f>
        <v/>
      </c>
      <c r="T101" s="795"/>
      <c r="U101" s="795"/>
      <c r="V101" s="795"/>
      <c r="W101" s="488" t="str">
        <f>IF($AN101=0,"",VLOOKUP($AN101,②男入力!$B$10:$AX$33,34))</f>
        <v/>
      </c>
      <c r="X101" s="488"/>
      <c r="Y101" s="488" t="str">
        <f>IF($AN101=0,"",VLOOKUP($AN101,②男入力!$B$10:$AX$33,37))</f>
        <v/>
      </c>
      <c r="Z101" s="488"/>
      <c r="AA101" s="488" t="str">
        <f>IF($AN101=0,"",VLOOKUP($AN101,②男入力!$B$10:$BA$33,44)&amp;VLOOKUP($AN101,②男入力!$B$10:$BA$33,45))</f>
        <v/>
      </c>
      <c r="AB101" s="488"/>
      <c r="AC101" s="488"/>
      <c r="AD101" s="488"/>
      <c r="AE101" s="796" t="str">
        <f>IF($AN101=0,"",VLOOKUP($AN101,②男入力!$B$10:$BA$33,46))</f>
        <v/>
      </c>
      <c r="AF101" s="796"/>
      <c r="AG101" s="796"/>
      <c r="AH101" s="769" t="str">
        <f>IF($AN101=0,"",VLOOKUP($AN101,②男入力!$B$10:$BX$33,47))</f>
        <v/>
      </c>
      <c r="AI101" s="769"/>
      <c r="AN101" s="250">
        <f>'⑤-2関東男選択'!AD32</f>
        <v>0</v>
      </c>
    </row>
    <row r="102" spans="1:42" ht="33.75" customHeight="1">
      <c r="A102" s="488" t="str">
        <f>IF($AN102=0,"",VLOOKUP($AN102,②男入力!$B$10:$AX$33,40))</f>
        <v/>
      </c>
      <c r="B102" s="488"/>
      <c r="C102" s="488">
        <f>'⑤-2関東男選択'!$AE33</f>
        <v>0</v>
      </c>
      <c r="D102" s="488"/>
      <c r="E102" s="488" t="str">
        <f>IF($AN102=0,"",VLOOKUP($AN102,②男入力!$B$10:$AX$33,3))</f>
        <v/>
      </c>
      <c r="F102" s="488"/>
      <c r="G102" s="578"/>
      <c r="H102" s="730" t="str">
        <f>IF($AN102=0,"",VLOOKUP($AN102,②男入力!$B$10:$AX$33,7))</f>
        <v/>
      </c>
      <c r="I102" s="573"/>
      <c r="J102" s="574"/>
      <c r="K102" s="488" t="str">
        <f>IF($AN102=0,"",VLOOKUP($AN102,②男入力!$B$10:$AX$33,11))</f>
        <v/>
      </c>
      <c r="L102" s="488"/>
      <c r="M102" s="797"/>
      <c r="N102" s="574" t="str">
        <f>IF($AN102=0,"",VLOOKUP($AN102,②男入力!$B$10:$AX$33,15))</f>
        <v/>
      </c>
      <c r="O102" s="488"/>
      <c r="P102" s="488"/>
      <c r="Q102" s="119" t="str">
        <f>IF($AN102=0,"",VLOOKUP($AN102,②男入力!$B$10:$AX$33,19))</f>
        <v/>
      </c>
      <c r="R102" s="119" t="str">
        <f>IF($AN102=0,"",VLOOKUP($AN102,②男入力!$B$10:$AX$33,21))</f>
        <v/>
      </c>
      <c r="S102" s="795" t="str">
        <f>IF($AN102=0,"",VLOOKUP($AN102,②男入力!$B$10:$AX$33,23))</f>
        <v/>
      </c>
      <c r="T102" s="795"/>
      <c r="U102" s="795"/>
      <c r="V102" s="795"/>
      <c r="W102" s="488" t="str">
        <f>IF($AN102=0,"",VLOOKUP($AN102,②男入力!$B$10:$AX$33,34))</f>
        <v/>
      </c>
      <c r="X102" s="488"/>
      <c r="Y102" s="488" t="str">
        <f>IF($AN102=0,"",VLOOKUP($AN102,②男入力!$B$10:$AX$33,37))</f>
        <v/>
      </c>
      <c r="Z102" s="488"/>
      <c r="AA102" s="488" t="str">
        <f>IF($AN102=0,"",VLOOKUP($AN102,②男入力!$B$10:$BA$33,44)&amp;VLOOKUP($AN102,②男入力!$B$10:$BA$33,45))</f>
        <v/>
      </c>
      <c r="AB102" s="488"/>
      <c r="AC102" s="488"/>
      <c r="AD102" s="488"/>
      <c r="AE102" s="796" t="str">
        <f>IF($AN102=0,"",VLOOKUP($AN102,②男入力!$B$10:$BA$33,46))</f>
        <v/>
      </c>
      <c r="AF102" s="796"/>
      <c r="AG102" s="796"/>
      <c r="AH102" s="769" t="str">
        <f>IF($AN102=0,"",VLOOKUP($AN102,②男入力!$B$10:$BX$33,47))</f>
        <v/>
      </c>
      <c r="AI102" s="769"/>
      <c r="AN102" s="250">
        <f>'⑤-2関東男選択'!AD33</f>
        <v>0</v>
      </c>
    </row>
    <row r="103" spans="1:42" ht="30" customHeight="1">
      <c r="A103" s="794" t="s">
        <v>258</v>
      </c>
      <c r="B103" s="794"/>
      <c r="C103" s="794" t="s">
        <v>259</v>
      </c>
      <c r="D103" s="794"/>
      <c r="E103" s="794"/>
      <c r="F103" s="794"/>
      <c r="G103" s="794"/>
      <c r="H103" s="794"/>
      <c r="I103" s="794"/>
      <c r="J103" s="794"/>
      <c r="K103" s="794"/>
      <c r="L103" s="794"/>
      <c r="M103" s="794"/>
      <c r="N103" s="794"/>
      <c r="O103" s="794"/>
      <c r="P103" s="794"/>
      <c r="Q103" s="794"/>
      <c r="R103" s="794"/>
      <c r="S103" s="794"/>
      <c r="T103" s="794"/>
      <c r="U103" s="794"/>
      <c r="V103" s="794"/>
      <c r="W103" s="794"/>
      <c r="X103" s="794"/>
      <c r="Y103" s="794"/>
      <c r="Z103" s="794"/>
      <c r="AA103" s="794"/>
      <c r="AB103" s="794"/>
      <c r="AC103" s="794"/>
      <c r="AD103" s="794"/>
      <c r="AE103" s="794"/>
      <c r="AF103" s="794"/>
      <c r="AG103" s="794"/>
      <c r="AH103" s="794"/>
      <c r="AI103" s="794"/>
    </row>
    <row r="104" spans="1:42" ht="15" customHeight="1">
      <c r="A104" s="773" t="s">
        <v>260</v>
      </c>
      <c r="B104" s="773"/>
      <c r="C104" s="773" t="s">
        <v>261</v>
      </c>
      <c r="D104" s="773"/>
      <c r="E104" s="773"/>
      <c r="F104" s="773"/>
      <c r="G104" s="773"/>
      <c r="H104" s="773"/>
      <c r="I104" s="773"/>
      <c r="J104" s="773"/>
      <c r="K104" s="773"/>
      <c r="L104" s="773"/>
      <c r="M104" s="773"/>
      <c r="N104" s="773"/>
      <c r="O104" s="773"/>
      <c r="P104" s="773"/>
      <c r="Q104" s="773"/>
      <c r="R104" s="773"/>
      <c r="S104" s="773"/>
      <c r="T104" s="773"/>
      <c r="U104" s="773"/>
      <c r="V104" s="773"/>
      <c r="W104" s="773"/>
      <c r="X104" s="773"/>
      <c r="Y104" s="773"/>
      <c r="Z104" s="773"/>
      <c r="AA104" s="773"/>
      <c r="AB104" s="773"/>
      <c r="AC104" s="773"/>
      <c r="AD104" s="773"/>
      <c r="AE104" s="773"/>
      <c r="AF104" s="773"/>
      <c r="AG104" s="773"/>
      <c r="AH104" s="773"/>
      <c r="AI104" s="773"/>
    </row>
    <row r="105" spans="1:42" ht="30" customHeight="1">
      <c r="A105" s="246" t="s">
        <v>102</v>
      </c>
      <c r="B105" s="247"/>
      <c r="C105" s="759" t="s">
        <v>413</v>
      </c>
      <c r="D105" s="759"/>
      <c r="E105" s="759"/>
      <c r="F105" s="759"/>
      <c r="G105" s="759"/>
      <c r="H105" s="759"/>
      <c r="I105" s="759"/>
      <c r="J105" s="759"/>
      <c r="K105" s="759"/>
      <c r="L105" s="759"/>
      <c r="M105" s="759"/>
      <c r="N105" s="759"/>
      <c r="O105" s="759"/>
      <c r="P105" s="759"/>
      <c r="Q105" s="759"/>
      <c r="R105" s="759"/>
      <c r="S105" s="759"/>
      <c r="T105" s="759"/>
      <c r="U105" s="759"/>
      <c r="V105" s="759"/>
      <c r="W105" s="759"/>
      <c r="X105" s="759"/>
      <c r="Y105" s="759"/>
      <c r="Z105" s="759"/>
      <c r="AA105" s="759"/>
      <c r="AB105" s="759"/>
      <c r="AC105" s="759"/>
      <c r="AD105" s="759"/>
      <c r="AE105" s="759"/>
      <c r="AF105" s="759"/>
      <c r="AG105" s="759"/>
      <c r="AH105" s="759"/>
      <c r="AI105" s="759"/>
    </row>
    <row r="106" spans="1:42" ht="15" customHeight="1">
      <c r="C106" s="757" t="s">
        <v>219</v>
      </c>
      <c r="D106" s="757"/>
      <c r="E106" s="757"/>
      <c r="F106" s="757"/>
      <c r="G106" s="757"/>
      <c r="H106" s="757"/>
      <c r="J106" s="119">
        <f>①基本情報!$K$66</f>
        <v>0</v>
      </c>
      <c r="L106" s="757" t="s">
        <v>220</v>
      </c>
      <c r="M106" s="757"/>
      <c r="N106" s="757"/>
      <c r="O106" s="757"/>
      <c r="P106" s="757"/>
      <c r="Q106" s="757"/>
      <c r="R106" s="757"/>
      <c r="S106" s="757"/>
      <c r="T106" s="757"/>
      <c r="U106" s="757"/>
      <c r="V106" s="757"/>
      <c r="W106" s="757"/>
      <c r="X106" s="757"/>
      <c r="Y106" s="757"/>
      <c r="Z106" s="757"/>
      <c r="AA106" s="757"/>
      <c r="AB106" s="757"/>
      <c r="AC106" s="757"/>
      <c r="AD106" s="757"/>
      <c r="AE106" s="757"/>
      <c r="AF106" s="757"/>
      <c r="AG106" s="757"/>
    </row>
    <row r="107" spans="1:42" ht="9.75" customHeight="1"/>
    <row r="108" spans="1:42" ht="15" customHeight="1">
      <c r="J108" s="119">
        <f>①基本情報!$K$68</f>
        <v>0</v>
      </c>
      <c r="L108" s="757" t="s">
        <v>221</v>
      </c>
      <c r="M108" s="757"/>
      <c r="N108" s="757"/>
      <c r="O108" s="757"/>
      <c r="P108" s="757"/>
      <c r="Q108" s="757"/>
      <c r="R108" s="757"/>
      <c r="S108" s="757"/>
      <c r="T108" s="757"/>
      <c r="U108" s="757"/>
      <c r="V108" s="757"/>
      <c r="W108" s="757"/>
      <c r="X108" s="757"/>
      <c r="Y108" s="757"/>
      <c r="Z108" s="757"/>
      <c r="AA108" s="757"/>
      <c r="AB108" s="757"/>
      <c r="AC108" s="757"/>
      <c r="AD108" s="757"/>
      <c r="AE108" s="757"/>
      <c r="AF108" s="757"/>
      <c r="AG108" s="757"/>
    </row>
    <row r="109" spans="1:42" ht="9.75" customHeight="1"/>
    <row r="110" spans="1:42" ht="15" customHeight="1">
      <c r="C110" s="757" t="s">
        <v>245</v>
      </c>
      <c r="D110" s="757"/>
      <c r="E110" s="757"/>
      <c r="F110" s="757"/>
      <c r="G110" s="757"/>
      <c r="H110" s="757"/>
      <c r="I110" s="757"/>
      <c r="J110" s="757"/>
      <c r="K110" s="757"/>
      <c r="L110" s="757"/>
      <c r="M110" s="757"/>
      <c r="N110" s="757"/>
      <c r="O110" s="757"/>
      <c r="P110" s="757"/>
      <c r="Q110" s="757"/>
      <c r="R110" s="757"/>
      <c r="S110" s="757"/>
      <c r="T110" s="757"/>
      <c r="U110" s="757"/>
      <c r="V110" s="757"/>
      <c r="W110" s="757"/>
      <c r="X110" s="757"/>
      <c r="Y110" s="757"/>
      <c r="Z110" s="757"/>
      <c r="AA110" s="757"/>
      <c r="AB110" s="757"/>
      <c r="AC110" s="757"/>
      <c r="AD110" s="757"/>
      <c r="AE110" s="757"/>
      <c r="AF110" s="757"/>
      <c r="AG110" s="757"/>
      <c r="AH110" s="757"/>
      <c r="AI110" s="757"/>
    </row>
    <row r="111" spans="1:42" ht="9.75" customHeight="1"/>
    <row r="112" spans="1:42" ht="15" customHeight="1">
      <c r="A112" s="757" t="str">
        <f>AN112&amp;AO112&amp;AP112</f>
        <v>上記の生徒が第５０回関東中学校柔道大会に参加することを承認します。</v>
      </c>
      <c r="B112" s="757"/>
      <c r="C112" s="757"/>
      <c r="D112" s="757"/>
      <c r="E112" s="757"/>
      <c r="F112" s="757"/>
      <c r="G112" s="757"/>
      <c r="H112" s="757"/>
      <c r="I112" s="757"/>
      <c r="J112" s="757"/>
      <c r="K112" s="757"/>
      <c r="L112" s="757"/>
      <c r="M112" s="757"/>
      <c r="N112" s="757"/>
      <c r="O112" s="757"/>
      <c r="P112" s="757"/>
      <c r="Q112" s="757"/>
      <c r="R112" s="757"/>
      <c r="S112" s="757"/>
      <c r="T112" s="757"/>
      <c r="U112" s="757"/>
      <c r="V112" s="757"/>
      <c r="W112" s="757"/>
      <c r="X112" s="757"/>
      <c r="Y112" s="757"/>
      <c r="Z112" s="757"/>
      <c r="AA112" s="757"/>
      <c r="AB112" s="757"/>
      <c r="AC112" s="757"/>
      <c r="AD112" s="757"/>
      <c r="AE112" s="757"/>
      <c r="AF112" s="757"/>
      <c r="AG112" s="757"/>
      <c r="AH112" s="757"/>
      <c r="AI112" s="757"/>
      <c r="AN112" s="215" t="s">
        <v>246</v>
      </c>
      <c r="AO112" s="215" t="str">
        <f>Top!$B$6</f>
        <v>第５０回関東中学校柔道大会</v>
      </c>
      <c r="AP112" s="215" t="s">
        <v>247</v>
      </c>
    </row>
    <row r="113" spans="1:33" ht="12" customHeight="1"/>
    <row r="114" spans="1:33" ht="15" customHeight="1">
      <c r="A114" s="757" t="str">
        <f>⑦日付!$Q$6</f>
        <v>令和7年月日</v>
      </c>
      <c r="B114" s="757"/>
      <c r="C114" s="757"/>
      <c r="D114" s="757"/>
      <c r="E114" s="757"/>
      <c r="F114" s="757"/>
      <c r="G114" s="757"/>
      <c r="H114" s="757"/>
      <c r="I114" s="757"/>
      <c r="J114" s="757"/>
      <c r="K114" s="757"/>
      <c r="L114" s="757"/>
      <c r="M114" s="757"/>
      <c r="N114" s="757"/>
      <c r="O114" s="757"/>
      <c r="P114" s="757"/>
      <c r="Q114" s="757"/>
      <c r="R114" s="757"/>
    </row>
    <row r="115" spans="1:33" ht="12" customHeight="1"/>
    <row r="116" spans="1:33" ht="15" customHeight="1">
      <c r="A116" s="757" t="s">
        <v>398</v>
      </c>
      <c r="B116" s="757"/>
      <c r="C116" s="757"/>
      <c r="D116" s="757"/>
      <c r="E116" s="757"/>
      <c r="F116" s="757"/>
      <c r="G116" s="757"/>
      <c r="H116" s="472">
        <f>①基本情報!$B$9</f>
        <v>0</v>
      </c>
      <c r="I116" s="472"/>
      <c r="J116" s="472"/>
      <c r="K116" s="472"/>
      <c r="L116" s="472"/>
      <c r="M116" s="472"/>
      <c r="N116" s="472"/>
      <c r="O116" s="472"/>
      <c r="P116" s="472"/>
      <c r="Q116" s="472"/>
      <c r="R116" s="472"/>
      <c r="S116" s="472"/>
      <c r="U116" s="758" t="s">
        <v>372</v>
      </c>
      <c r="V116" s="758"/>
      <c r="W116" s="758"/>
      <c r="X116" s="758"/>
      <c r="Y116" s="474">
        <f>①基本情報!$U$12</f>
        <v>0</v>
      </c>
      <c r="Z116" s="474"/>
      <c r="AA116" s="474"/>
      <c r="AB116" s="474"/>
      <c r="AC116" s="474"/>
      <c r="AD116" s="474"/>
      <c r="AE116" s="474"/>
      <c r="AF116" s="474" t="s">
        <v>248</v>
      </c>
      <c r="AG116" s="474"/>
    </row>
    <row r="117" spans="1:33" ht="15" customHeight="1"/>
    <row r="118" spans="1:33" ht="15" customHeight="1"/>
    <row r="119" spans="1:33" ht="15" customHeight="1"/>
    <row r="120" spans="1:33" ht="15" customHeight="1"/>
    <row r="121" spans="1:33" ht="15" customHeight="1"/>
    <row r="122" spans="1:33" ht="15" customHeight="1"/>
    <row r="123" spans="1:33" ht="15" customHeight="1"/>
    <row r="124" spans="1:33" ht="15" customHeight="1"/>
    <row r="125" spans="1:33" ht="15" customHeight="1"/>
    <row r="126" spans="1:33" ht="15" customHeight="1"/>
    <row r="127" spans="1:33" ht="15" customHeight="1"/>
    <row r="128" spans="1:33"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sheetData>
  <sheetProtection sheet="1" objects="1" scenarios="1"/>
  <mergeCells count="529">
    <mergeCell ref="D1:J1"/>
    <mergeCell ref="A3:AI4"/>
    <mergeCell ref="A5:C5"/>
    <mergeCell ref="D5:L5"/>
    <mergeCell ref="M5:AA5"/>
    <mergeCell ref="AB5:AI5"/>
    <mergeCell ref="A8:H8"/>
    <mergeCell ref="I8:K8"/>
    <mergeCell ref="L8:U8"/>
    <mergeCell ref="V8:Y8"/>
    <mergeCell ref="Z8:AF8"/>
    <mergeCell ref="AG8:AI8"/>
    <mergeCell ref="A6:C7"/>
    <mergeCell ref="D6:L7"/>
    <mergeCell ref="N6:AA6"/>
    <mergeCell ref="AB6:AC6"/>
    <mergeCell ref="AD6:AI6"/>
    <mergeCell ref="M7:AA7"/>
    <mergeCell ref="AB7:AC7"/>
    <mergeCell ref="AD7:AI7"/>
    <mergeCell ref="Z9:AA9"/>
    <mergeCell ref="AB9:AF9"/>
    <mergeCell ref="AG9:AI10"/>
    <mergeCell ref="A10:H10"/>
    <mergeCell ref="L10:O10"/>
    <mergeCell ref="P10:U10"/>
    <mergeCell ref="Z10:AF10"/>
    <mergeCell ref="A9:B9"/>
    <mergeCell ref="C9:H9"/>
    <mergeCell ref="I9:K10"/>
    <mergeCell ref="L9:M9"/>
    <mergeCell ref="N9:U9"/>
    <mergeCell ref="V9:Y10"/>
    <mergeCell ref="A13:H13"/>
    <mergeCell ref="V13:AI13"/>
    <mergeCell ref="A14:B14"/>
    <mergeCell ref="C14:AI15"/>
    <mergeCell ref="A16:B16"/>
    <mergeCell ref="C16:AI16"/>
    <mergeCell ref="A11:H11"/>
    <mergeCell ref="I11:K11"/>
    <mergeCell ref="L11:U11"/>
    <mergeCell ref="V11:AI11"/>
    <mergeCell ref="A12:B12"/>
    <mergeCell ref="C12:H12"/>
    <mergeCell ref="I12:K13"/>
    <mergeCell ref="L12:U13"/>
    <mergeCell ref="V12:W12"/>
    <mergeCell ref="X12:AI12"/>
    <mergeCell ref="S17:V18"/>
    <mergeCell ref="W17:X18"/>
    <mergeCell ref="Y17:Z18"/>
    <mergeCell ref="AA17:AD18"/>
    <mergeCell ref="AE17:AG18"/>
    <mergeCell ref="AH17:AI18"/>
    <mergeCell ref="A17:B18"/>
    <mergeCell ref="C17:D18"/>
    <mergeCell ref="E17:J17"/>
    <mergeCell ref="K17:P17"/>
    <mergeCell ref="Q17:Q18"/>
    <mergeCell ref="R17:R18"/>
    <mergeCell ref="E18:G18"/>
    <mergeCell ref="H18:J18"/>
    <mergeCell ref="K18:M18"/>
    <mergeCell ref="N18:P18"/>
    <mergeCell ref="S19:V19"/>
    <mergeCell ref="W19:X19"/>
    <mergeCell ref="Y19:Z19"/>
    <mergeCell ref="AA19:AD19"/>
    <mergeCell ref="AE19:AG19"/>
    <mergeCell ref="AH19:AI19"/>
    <mergeCell ref="A19:B19"/>
    <mergeCell ref="C19:D19"/>
    <mergeCell ref="E19:G19"/>
    <mergeCell ref="H19:J19"/>
    <mergeCell ref="K19:M19"/>
    <mergeCell ref="N19:P19"/>
    <mergeCell ref="S20:V20"/>
    <mergeCell ref="W20:X20"/>
    <mergeCell ref="Y20:Z20"/>
    <mergeCell ref="AA20:AD20"/>
    <mergeCell ref="AE20:AG20"/>
    <mergeCell ref="AH20:AI20"/>
    <mergeCell ref="A20:B20"/>
    <mergeCell ref="C20:D20"/>
    <mergeCell ref="E20:G20"/>
    <mergeCell ref="H20:J20"/>
    <mergeCell ref="K20:M20"/>
    <mergeCell ref="N20:P20"/>
    <mergeCell ref="S21:V21"/>
    <mergeCell ref="W21:X21"/>
    <mergeCell ref="Y21:Z21"/>
    <mergeCell ref="AA21:AD21"/>
    <mergeCell ref="AE21:AG21"/>
    <mergeCell ref="AH21:AI21"/>
    <mergeCell ref="A21:B21"/>
    <mergeCell ref="C21:D21"/>
    <mergeCell ref="E21:G21"/>
    <mergeCell ref="H21:J21"/>
    <mergeCell ref="K21:M21"/>
    <mergeCell ref="N21:P21"/>
    <mergeCell ref="S22:V22"/>
    <mergeCell ref="W22:X22"/>
    <mergeCell ref="Y22:Z22"/>
    <mergeCell ref="AA22:AD22"/>
    <mergeCell ref="AE22:AG22"/>
    <mergeCell ref="AH22:AI22"/>
    <mergeCell ref="A22:B22"/>
    <mergeCell ref="C22:D22"/>
    <mergeCell ref="E22:G22"/>
    <mergeCell ref="H22:J22"/>
    <mergeCell ref="K22:M22"/>
    <mergeCell ref="N22:P22"/>
    <mergeCell ref="S23:V23"/>
    <mergeCell ref="W23:X23"/>
    <mergeCell ref="Y23:Z23"/>
    <mergeCell ref="AA23:AD23"/>
    <mergeCell ref="AE23:AG23"/>
    <mergeCell ref="AH23:AI23"/>
    <mergeCell ref="A23:B23"/>
    <mergeCell ref="C23:D23"/>
    <mergeCell ref="E23:G23"/>
    <mergeCell ref="H23:J23"/>
    <mergeCell ref="K23:M23"/>
    <mergeCell ref="N23:P23"/>
    <mergeCell ref="S24:V24"/>
    <mergeCell ref="W24:X24"/>
    <mergeCell ref="Y24:Z24"/>
    <mergeCell ref="AA24:AD24"/>
    <mergeCell ref="AE24:AG24"/>
    <mergeCell ref="AH24:AI24"/>
    <mergeCell ref="A24:B24"/>
    <mergeCell ref="C24:D24"/>
    <mergeCell ref="E24:G24"/>
    <mergeCell ref="H24:J24"/>
    <mergeCell ref="K24:M24"/>
    <mergeCell ref="N24:P24"/>
    <mergeCell ref="S25:V25"/>
    <mergeCell ref="W25:X25"/>
    <mergeCell ref="Y25:Z25"/>
    <mergeCell ref="AA25:AD25"/>
    <mergeCell ref="AE25:AG25"/>
    <mergeCell ref="AH25:AI25"/>
    <mergeCell ref="A25:B25"/>
    <mergeCell ref="C25:D25"/>
    <mergeCell ref="E25:G25"/>
    <mergeCell ref="H25:J25"/>
    <mergeCell ref="K25:M25"/>
    <mergeCell ref="N25:P25"/>
    <mergeCell ref="A27:B27"/>
    <mergeCell ref="C27:AI27"/>
    <mergeCell ref="A28:B28"/>
    <mergeCell ref="C28:AI28"/>
    <mergeCell ref="C29:AI29"/>
    <mergeCell ref="C30:H30"/>
    <mergeCell ref="L30:AG30"/>
    <mergeCell ref="S26:V26"/>
    <mergeCell ref="W26:X26"/>
    <mergeCell ref="Y26:Z26"/>
    <mergeCell ref="AA26:AD26"/>
    <mergeCell ref="AE26:AG26"/>
    <mergeCell ref="AH26:AI26"/>
    <mergeCell ref="A26:B26"/>
    <mergeCell ref="C26:D26"/>
    <mergeCell ref="E26:G26"/>
    <mergeCell ref="H26:J26"/>
    <mergeCell ref="K26:M26"/>
    <mergeCell ref="N26:P26"/>
    <mergeCell ref="L32:AG32"/>
    <mergeCell ref="C34:AI34"/>
    <mergeCell ref="A36:AI36"/>
    <mergeCell ref="A38:R38"/>
    <mergeCell ref="U40:X40"/>
    <mergeCell ref="Y40:AE40"/>
    <mergeCell ref="AF40:AG40"/>
    <mergeCell ref="A40:G40"/>
    <mergeCell ref="H40:S40"/>
    <mergeCell ref="A41:AI42"/>
    <mergeCell ref="A43:C43"/>
    <mergeCell ref="D43:L43"/>
    <mergeCell ref="M43:AA43"/>
    <mergeCell ref="AB43:AI43"/>
    <mergeCell ref="A44:C45"/>
    <mergeCell ref="D44:L45"/>
    <mergeCell ref="N44:AA44"/>
    <mergeCell ref="AB44:AC44"/>
    <mergeCell ref="AD44:AI44"/>
    <mergeCell ref="M45:AA45"/>
    <mergeCell ref="AB45:AC45"/>
    <mergeCell ref="AD45:AI45"/>
    <mergeCell ref="A46:H46"/>
    <mergeCell ref="I46:K46"/>
    <mergeCell ref="L46:U46"/>
    <mergeCell ref="V46:Y46"/>
    <mergeCell ref="Z46:AF46"/>
    <mergeCell ref="AG46:AI46"/>
    <mergeCell ref="Z47:AA47"/>
    <mergeCell ref="AB47:AF47"/>
    <mergeCell ref="AG47:AI48"/>
    <mergeCell ref="A48:H48"/>
    <mergeCell ref="L48:O48"/>
    <mergeCell ref="P48:U48"/>
    <mergeCell ref="Z48:AF48"/>
    <mergeCell ref="A47:B47"/>
    <mergeCell ref="C47:H47"/>
    <mergeCell ref="I47:K48"/>
    <mergeCell ref="L47:M47"/>
    <mergeCell ref="N47:U47"/>
    <mergeCell ref="V47:Y48"/>
    <mergeCell ref="A51:H51"/>
    <mergeCell ref="V51:AI51"/>
    <mergeCell ref="A52:B52"/>
    <mergeCell ref="C52:AI53"/>
    <mergeCell ref="A54:B54"/>
    <mergeCell ref="C54:AI54"/>
    <mergeCell ref="A49:H49"/>
    <mergeCell ref="I49:K49"/>
    <mergeCell ref="L49:U49"/>
    <mergeCell ref="V49:AI49"/>
    <mergeCell ref="A50:B50"/>
    <mergeCell ref="C50:H50"/>
    <mergeCell ref="I50:K51"/>
    <mergeCell ref="L50:U51"/>
    <mergeCell ref="V50:W50"/>
    <mergeCell ref="X50:AI50"/>
    <mergeCell ref="S55:V56"/>
    <mergeCell ref="W55:X56"/>
    <mergeCell ref="Y55:Z56"/>
    <mergeCell ref="AA55:AD56"/>
    <mergeCell ref="AE55:AG56"/>
    <mergeCell ref="AH55:AI56"/>
    <mergeCell ref="A55:B56"/>
    <mergeCell ref="C55:D56"/>
    <mergeCell ref="E55:J55"/>
    <mergeCell ref="K55:P55"/>
    <mergeCell ref="Q55:Q56"/>
    <mergeCell ref="R55:R56"/>
    <mergeCell ref="E56:G56"/>
    <mergeCell ref="H56:J56"/>
    <mergeCell ref="K56:M56"/>
    <mergeCell ref="N56:P56"/>
    <mergeCell ref="S57:V57"/>
    <mergeCell ref="W57:X57"/>
    <mergeCell ref="Y57:Z57"/>
    <mergeCell ref="AA57:AD57"/>
    <mergeCell ref="AE57:AG57"/>
    <mergeCell ref="AH57:AI57"/>
    <mergeCell ref="A57:B57"/>
    <mergeCell ref="C57:D57"/>
    <mergeCell ref="E57:G57"/>
    <mergeCell ref="H57:J57"/>
    <mergeCell ref="K57:M57"/>
    <mergeCell ref="N57:P57"/>
    <mergeCell ref="S58:V58"/>
    <mergeCell ref="W58:X58"/>
    <mergeCell ref="Y58:Z58"/>
    <mergeCell ref="AA58:AD58"/>
    <mergeCell ref="AE58:AG58"/>
    <mergeCell ref="AH58:AI58"/>
    <mergeCell ref="A58:B58"/>
    <mergeCell ref="C58:D58"/>
    <mergeCell ref="E58:G58"/>
    <mergeCell ref="H58:J58"/>
    <mergeCell ref="K58:M58"/>
    <mergeCell ref="N58:P58"/>
    <mergeCell ref="S59:V59"/>
    <mergeCell ref="W59:X59"/>
    <mergeCell ref="Y59:Z59"/>
    <mergeCell ref="AA59:AD59"/>
    <mergeCell ref="AE59:AG59"/>
    <mergeCell ref="AH59:AI59"/>
    <mergeCell ref="A59:B59"/>
    <mergeCell ref="C59:D59"/>
    <mergeCell ref="E59:G59"/>
    <mergeCell ref="H59:J59"/>
    <mergeCell ref="K59:M59"/>
    <mergeCell ref="N59:P59"/>
    <mergeCell ref="S60:V60"/>
    <mergeCell ref="W60:X60"/>
    <mergeCell ref="Y60:Z60"/>
    <mergeCell ref="AA60:AD60"/>
    <mergeCell ref="AE60:AG60"/>
    <mergeCell ref="AH60:AI60"/>
    <mergeCell ref="A60:B60"/>
    <mergeCell ref="C60:D60"/>
    <mergeCell ref="E60:G60"/>
    <mergeCell ref="H60:J60"/>
    <mergeCell ref="K60:M60"/>
    <mergeCell ref="N60:P60"/>
    <mergeCell ref="S61:V61"/>
    <mergeCell ref="W61:X61"/>
    <mergeCell ref="Y61:Z61"/>
    <mergeCell ref="AA61:AD61"/>
    <mergeCell ref="AE61:AG61"/>
    <mergeCell ref="AH61:AI61"/>
    <mergeCell ref="A61:B61"/>
    <mergeCell ref="C61:D61"/>
    <mergeCell ref="E61:G61"/>
    <mergeCell ref="H61:J61"/>
    <mergeCell ref="K61:M61"/>
    <mergeCell ref="N61:P61"/>
    <mergeCell ref="S62:V62"/>
    <mergeCell ref="W62:X62"/>
    <mergeCell ref="Y62:Z62"/>
    <mergeCell ref="AA62:AD62"/>
    <mergeCell ref="AE62:AG62"/>
    <mergeCell ref="AH62:AI62"/>
    <mergeCell ref="A62:B62"/>
    <mergeCell ref="C62:D62"/>
    <mergeCell ref="E62:G62"/>
    <mergeCell ref="H62:J62"/>
    <mergeCell ref="K62:M62"/>
    <mergeCell ref="N62:P62"/>
    <mergeCell ref="S63:V63"/>
    <mergeCell ref="W63:X63"/>
    <mergeCell ref="Y63:Z63"/>
    <mergeCell ref="AA63:AD63"/>
    <mergeCell ref="AE63:AG63"/>
    <mergeCell ref="AH63:AI63"/>
    <mergeCell ref="A63:B63"/>
    <mergeCell ref="C63:D63"/>
    <mergeCell ref="E63:G63"/>
    <mergeCell ref="H63:J63"/>
    <mergeCell ref="K63:M63"/>
    <mergeCell ref="N63:P63"/>
    <mergeCell ref="A65:B65"/>
    <mergeCell ref="C65:AI65"/>
    <mergeCell ref="A66:B66"/>
    <mergeCell ref="C66:AI66"/>
    <mergeCell ref="C67:AI67"/>
    <mergeCell ref="C68:H68"/>
    <mergeCell ref="L68:AG68"/>
    <mergeCell ref="S64:V64"/>
    <mergeCell ref="W64:X64"/>
    <mergeCell ref="Y64:Z64"/>
    <mergeCell ref="AA64:AD64"/>
    <mergeCell ref="AE64:AG64"/>
    <mergeCell ref="AH64:AI64"/>
    <mergeCell ref="A64:B64"/>
    <mergeCell ref="C64:D64"/>
    <mergeCell ref="E64:G64"/>
    <mergeCell ref="H64:J64"/>
    <mergeCell ref="K64:M64"/>
    <mergeCell ref="N64:P64"/>
    <mergeCell ref="L70:AG70"/>
    <mergeCell ref="C72:AI72"/>
    <mergeCell ref="A74:AI74"/>
    <mergeCell ref="A76:R76"/>
    <mergeCell ref="U78:X78"/>
    <mergeCell ref="Y78:AE78"/>
    <mergeCell ref="AF78:AG78"/>
    <mergeCell ref="A78:G78"/>
    <mergeCell ref="H78:S78"/>
    <mergeCell ref="A79:AI80"/>
    <mergeCell ref="A81:C81"/>
    <mergeCell ref="D81:L81"/>
    <mergeCell ref="M81:AA81"/>
    <mergeCell ref="AB81:AI81"/>
    <mergeCell ref="A82:C83"/>
    <mergeCell ref="D82:L83"/>
    <mergeCell ref="N82:AA82"/>
    <mergeCell ref="AB82:AC82"/>
    <mergeCell ref="AD82:AI82"/>
    <mergeCell ref="M83:AA83"/>
    <mergeCell ref="AB83:AC83"/>
    <mergeCell ref="AD83:AI83"/>
    <mergeCell ref="A84:H84"/>
    <mergeCell ref="I84:K84"/>
    <mergeCell ref="L84:U84"/>
    <mergeCell ref="V84:Y84"/>
    <mergeCell ref="Z84:AF84"/>
    <mergeCell ref="AG84:AI84"/>
    <mergeCell ref="Z85:AA85"/>
    <mergeCell ref="AB85:AF85"/>
    <mergeCell ref="AG85:AI86"/>
    <mergeCell ref="A86:H86"/>
    <mergeCell ref="L86:O86"/>
    <mergeCell ref="P86:U86"/>
    <mergeCell ref="Z86:AF86"/>
    <mergeCell ref="A85:B85"/>
    <mergeCell ref="C85:H85"/>
    <mergeCell ref="I85:K86"/>
    <mergeCell ref="L85:M85"/>
    <mergeCell ref="N85:U85"/>
    <mergeCell ref="V85:Y86"/>
    <mergeCell ref="A89:H89"/>
    <mergeCell ref="V89:AI89"/>
    <mergeCell ref="A90:B90"/>
    <mergeCell ref="C90:AI91"/>
    <mergeCell ref="A92:B92"/>
    <mergeCell ref="C92:AI92"/>
    <mergeCell ref="A87:H87"/>
    <mergeCell ref="I87:K87"/>
    <mergeCell ref="L87:U87"/>
    <mergeCell ref="V87:AI87"/>
    <mergeCell ref="A88:B88"/>
    <mergeCell ref="C88:H88"/>
    <mergeCell ref="I88:K89"/>
    <mergeCell ref="L88:U89"/>
    <mergeCell ref="V88:W88"/>
    <mergeCell ref="X88:AI88"/>
    <mergeCell ref="S93:V94"/>
    <mergeCell ref="W93:X94"/>
    <mergeCell ref="Y93:Z94"/>
    <mergeCell ref="AA93:AD94"/>
    <mergeCell ref="AE93:AG94"/>
    <mergeCell ref="AH93:AI94"/>
    <mergeCell ref="A93:B94"/>
    <mergeCell ref="C93:D94"/>
    <mergeCell ref="E93:J93"/>
    <mergeCell ref="K93:P93"/>
    <mergeCell ref="Q93:Q94"/>
    <mergeCell ref="R93:R94"/>
    <mergeCell ref="E94:G94"/>
    <mergeCell ref="H94:J94"/>
    <mergeCell ref="K94:M94"/>
    <mergeCell ref="N94:P94"/>
    <mergeCell ref="S95:V95"/>
    <mergeCell ref="W95:X95"/>
    <mergeCell ref="Y95:Z95"/>
    <mergeCell ref="AA95:AD95"/>
    <mergeCell ref="AE95:AG95"/>
    <mergeCell ref="AH95:AI95"/>
    <mergeCell ref="A95:B95"/>
    <mergeCell ref="C95:D95"/>
    <mergeCell ref="E95:G95"/>
    <mergeCell ref="H95:J95"/>
    <mergeCell ref="K95:M95"/>
    <mergeCell ref="N95:P95"/>
    <mergeCell ref="S96:V96"/>
    <mergeCell ref="W96:X96"/>
    <mergeCell ref="Y96:Z96"/>
    <mergeCell ref="AA96:AD96"/>
    <mergeCell ref="AE96:AG96"/>
    <mergeCell ref="AH96:AI96"/>
    <mergeCell ref="A96:B96"/>
    <mergeCell ref="C96:D96"/>
    <mergeCell ref="E96:G96"/>
    <mergeCell ref="H96:J96"/>
    <mergeCell ref="K96:M96"/>
    <mergeCell ref="N96:P96"/>
    <mergeCell ref="S97:V97"/>
    <mergeCell ref="W97:X97"/>
    <mergeCell ref="Y97:Z97"/>
    <mergeCell ref="AA97:AD97"/>
    <mergeCell ref="AE97:AG97"/>
    <mergeCell ref="AH97:AI97"/>
    <mergeCell ref="A97:B97"/>
    <mergeCell ref="C97:D97"/>
    <mergeCell ref="E97:G97"/>
    <mergeCell ref="H97:J97"/>
    <mergeCell ref="K97:M97"/>
    <mergeCell ref="N97:P97"/>
    <mergeCell ref="S98:V98"/>
    <mergeCell ref="W98:X98"/>
    <mergeCell ref="Y98:Z98"/>
    <mergeCell ref="AA98:AD98"/>
    <mergeCell ref="AE98:AG98"/>
    <mergeCell ref="AH98:AI98"/>
    <mergeCell ref="A98:B98"/>
    <mergeCell ref="C98:D98"/>
    <mergeCell ref="E98:G98"/>
    <mergeCell ref="H98:J98"/>
    <mergeCell ref="K98:M98"/>
    <mergeCell ref="N98:P98"/>
    <mergeCell ref="S99:V99"/>
    <mergeCell ref="W99:X99"/>
    <mergeCell ref="Y99:Z99"/>
    <mergeCell ref="AA99:AD99"/>
    <mergeCell ref="AE99:AG99"/>
    <mergeCell ref="AH99:AI99"/>
    <mergeCell ref="A99:B99"/>
    <mergeCell ref="C99:D99"/>
    <mergeCell ref="E99:G99"/>
    <mergeCell ref="H99:J99"/>
    <mergeCell ref="K99:M99"/>
    <mergeCell ref="N99:P99"/>
    <mergeCell ref="S100:V100"/>
    <mergeCell ref="W100:X100"/>
    <mergeCell ref="Y100:Z100"/>
    <mergeCell ref="AA100:AD100"/>
    <mergeCell ref="AE100:AG100"/>
    <mergeCell ref="AH100:AI100"/>
    <mergeCell ref="A100:B100"/>
    <mergeCell ref="C100:D100"/>
    <mergeCell ref="E100:G100"/>
    <mergeCell ref="H100:J100"/>
    <mergeCell ref="K100:M100"/>
    <mergeCell ref="N100:P100"/>
    <mergeCell ref="S101:V101"/>
    <mergeCell ref="W101:X101"/>
    <mergeCell ref="Y101:Z101"/>
    <mergeCell ref="AA101:AD101"/>
    <mergeCell ref="AE101:AG101"/>
    <mergeCell ref="AH101:AI101"/>
    <mergeCell ref="A101:B101"/>
    <mergeCell ref="C101:D101"/>
    <mergeCell ref="E101:G101"/>
    <mergeCell ref="H101:J101"/>
    <mergeCell ref="K101:M101"/>
    <mergeCell ref="N101:P101"/>
    <mergeCell ref="A103:B103"/>
    <mergeCell ref="C103:AI103"/>
    <mergeCell ref="A104:B104"/>
    <mergeCell ref="C104:AI104"/>
    <mergeCell ref="C105:AI105"/>
    <mergeCell ref="C106:H106"/>
    <mergeCell ref="L106:AG106"/>
    <mergeCell ref="S102:V102"/>
    <mergeCell ref="W102:X102"/>
    <mergeCell ref="Y102:Z102"/>
    <mergeCell ref="AA102:AD102"/>
    <mergeCell ref="AE102:AG102"/>
    <mergeCell ref="AH102:AI102"/>
    <mergeCell ref="A102:B102"/>
    <mergeCell ref="C102:D102"/>
    <mergeCell ref="E102:G102"/>
    <mergeCell ref="H102:J102"/>
    <mergeCell ref="K102:M102"/>
    <mergeCell ref="N102:P102"/>
    <mergeCell ref="L108:AG108"/>
    <mergeCell ref="C110:AI110"/>
    <mergeCell ref="A112:AI112"/>
    <mergeCell ref="A114:R114"/>
    <mergeCell ref="U116:X116"/>
    <mergeCell ref="Y116:AE116"/>
    <mergeCell ref="AF116:AG116"/>
    <mergeCell ref="A116:G116"/>
    <mergeCell ref="H116:S116"/>
  </mergeCells>
  <phoneticPr fontId="2"/>
  <hyperlinks>
    <hyperlink ref="D1" location="Top!A1" display="Topへ戻る" xr:uid="{00000000-0004-0000-1200-000000000000}"/>
  </hyperlinks>
  <pageMargins left="0.70866141732283472" right="0.70866141732283472" top="0.74803149606299213" bottom="0.74803149606299213" header="0.31496062992125984" footer="0.31496062992125984"/>
  <pageSetup paperSize="9" orientation="portrait" r:id="rId1"/>
  <rowBreaks count="1" manualBreakCount="1">
    <brk id="40" max="3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AP202"/>
  <sheetViews>
    <sheetView showGridLines="0" showRowColHeaders="0" showZeros="0" view="pageBreakPreview" zoomScaleNormal="100" zoomScaleSheetLayoutView="100" workbookViewId="0">
      <selection activeCell="D1" sqref="D1:J1"/>
    </sheetView>
  </sheetViews>
  <sheetFormatPr defaultColWidth="9" defaultRowHeight="13"/>
  <cols>
    <col min="1" max="38" width="2.453125" style="215" customWidth="1"/>
    <col min="39" max="39" width="9" style="215"/>
    <col min="40" max="42" width="9" style="215" hidden="1" customWidth="1"/>
    <col min="43" max="16384" width="9" style="215"/>
  </cols>
  <sheetData>
    <row r="1" spans="1:35" ht="47.25" customHeight="1">
      <c r="A1" s="1"/>
      <c r="B1" s="1"/>
      <c r="C1" s="1"/>
      <c r="D1" s="646" t="s">
        <v>92</v>
      </c>
      <c r="E1" s="647"/>
      <c r="F1" s="647"/>
      <c r="G1" s="647"/>
      <c r="H1" s="647"/>
      <c r="I1" s="647"/>
      <c r="J1" s="648"/>
      <c r="L1"/>
      <c r="M1"/>
      <c r="N1" s="238" t="s">
        <v>263</v>
      </c>
      <c r="O1"/>
      <c r="P1"/>
      <c r="Q1"/>
      <c r="R1"/>
      <c r="S1"/>
      <c r="T1"/>
      <c r="U1"/>
      <c r="V1"/>
      <c r="W1"/>
    </row>
    <row r="2" spans="1:35" ht="9.75" customHeight="1"/>
    <row r="3" spans="1:35" ht="15" customHeight="1">
      <c r="A3" s="792" t="str">
        <f>Top!$B$6&amp;"申込書（女子個人戦）"</f>
        <v>第５０回関東中学校柔道大会申込書（女子個人戦）</v>
      </c>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row>
    <row r="4" spans="1:35" ht="15" customHeight="1">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row>
    <row r="5" spans="1:35" ht="18.75" customHeight="1">
      <c r="A5" s="578" t="s">
        <v>228</v>
      </c>
      <c r="B5" s="573"/>
      <c r="C5" s="574"/>
      <c r="D5" s="488" t="s">
        <v>398</v>
      </c>
      <c r="E5" s="488"/>
      <c r="F5" s="488"/>
      <c r="G5" s="488"/>
      <c r="H5" s="488"/>
      <c r="I5" s="488"/>
      <c r="J5" s="488"/>
      <c r="K5" s="488"/>
      <c r="L5" s="488"/>
      <c r="M5" s="488" t="s">
        <v>229</v>
      </c>
      <c r="N5" s="488"/>
      <c r="O5" s="488"/>
      <c r="P5" s="488"/>
      <c r="Q5" s="488"/>
      <c r="R5" s="488"/>
      <c r="S5" s="488"/>
      <c r="T5" s="488"/>
      <c r="U5" s="488"/>
      <c r="V5" s="488"/>
      <c r="W5" s="488"/>
      <c r="X5" s="488"/>
      <c r="Y5" s="488"/>
      <c r="Z5" s="488"/>
      <c r="AA5" s="488"/>
      <c r="AB5" s="578" t="s">
        <v>1</v>
      </c>
      <c r="AC5" s="573"/>
      <c r="AD5" s="573"/>
      <c r="AE5" s="573"/>
      <c r="AF5" s="573"/>
      <c r="AG5" s="573"/>
      <c r="AH5" s="573"/>
      <c r="AI5" s="574"/>
    </row>
    <row r="6" spans="1:35" ht="18.75" customHeight="1">
      <c r="A6" s="519">
        <f>①基本情報!$Y$8</f>
        <v>0</v>
      </c>
      <c r="B6" s="481"/>
      <c r="C6" s="482"/>
      <c r="D6" s="488">
        <f>①基本情報!$B$9</f>
        <v>0</v>
      </c>
      <c r="E6" s="488"/>
      <c r="F6" s="488"/>
      <c r="G6" s="488"/>
      <c r="H6" s="488"/>
      <c r="I6" s="488"/>
      <c r="J6" s="488"/>
      <c r="K6" s="488"/>
      <c r="L6" s="488"/>
      <c r="M6" s="239" t="s">
        <v>2</v>
      </c>
      <c r="N6" s="770">
        <f>①基本情報!$O$8</f>
        <v>0</v>
      </c>
      <c r="O6" s="770"/>
      <c r="P6" s="770"/>
      <c r="Q6" s="770"/>
      <c r="R6" s="770"/>
      <c r="S6" s="770"/>
      <c r="T6" s="770"/>
      <c r="U6" s="770"/>
      <c r="V6" s="770"/>
      <c r="W6" s="770"/>
      <c r="X6" s="770"/>
      <c r="Y6" s="770"/>
      <c r="Z6" s="770"/>
      <c r="AA6" s="786"/>
      <c r="AB6" s="519" t="s">
        <v>230</v>
      </c>
      <c r="AC6" s="481"/>
      <c r="AD6" s="481">
        <f>①基本情報!$AC$8</f>
        <v>0</v>
      </c>
      <c r="AE6" s="481"/>
      <c r="AF6" s="481"/>
      <c r="AG6" s="481"/>
      <c r="AH6" s="481"/>
      <c r="AI6" s="482"/>
    </row>
    <row r="7" spans="1:35" ht="18.75" customHeight="1">
      <c r="A7" s="582"/>
      <c r="B7" s="474"/>
      <c r="C7" s="475"/>
      <c r="D7" s="488"/>
      <c r="E7" s="488"/>
      <c r="F7" s="488"/>
      <c r="G7" s="488"/>
      <c r="H7" s="488"/>
      <c r="I7" s="488"/>
      <c r="J7" s="488"/>
      <c r="K7" s="488"/>
      <c r="L7" s="488"/>
      <c r="M7" s="787" t="str">
        <f>①基本情報!$Y$8&amp;①基本情報!$N$9</f>
        <v/>
      </c>
      <c r="N7" s="758"/>
      <c r="O7" s="758"/>
      <c r="P7" s="758"/>
      <c r="Q7" s="758"/>
      <c r="R7" s="758"/>
      <c r="S7" s="758"/>
      <c r="T7" s="758"/>
      <c r="U7" s="758"/>
      <c r="V7" s="758"/>
      <c r="W7" s="758"/>
      <c r="X7" s="758"/>
      <c r="Y7" s="758"/>
      <c r="Z7" s="758"/>
      <c r="AA7" s="788"/>
      <c r="AB7" s="789" t="s">
        <v>231</v>
      </c>
      <c r="AC7" s="790"/>
      <c r="AD7" s="790">
        <f>①基本情報!$AB$12</f>
        <v>0</v>
      </c>
      <c r="AE7" s="790"/>
      <c r="AF7" s="790"/>
      <c r="AG7" s="790"/>
      <c r="AH7" s="790"/>
      <c r="AI7" s="791"/>
    </row>
    <row r="8" spans="1:35" ht="18.75" customHeight="1">
      <c r="A8" s="578" t="s">
        <v>17</v>
      </c>
      <c r="B8" s="573"/>
      <c r="C8" s="573"/>
      <c r="D8" s="573"/>
      <c r="E8" s="573"/>
      <c r="F8" s="573"/>
      <c r="G8" s="573"/>
      <c r="H8" s="574"/>
      <c r="I8" s="488" t="s">
        <v>232</v>
      </c>
      <c r="J8" s="488"/>
      <c r="K8" s="488"/>
      <c r="L8" s="578" t="s">
        <v>233</v>
      </c>
      <c r="M8" s="573"/>
      <c r="N8" s="573"/>
      <c r="O8" s="573"/>
      <c r="P8" s="573"/>
      <c r="Q8" s="573"/>
      <c r="R8" s="573"/>
      <c r="S8" s="573"/>
      <c r="T8" s="573"/>
      <c r="U8" s="573"/>
      <c r="V8" s="578" t="s">
        <v>250</v>
      </c>
      <c r="W8" s="573"/>
      <c r="X8" s="573"/>
      <c r="Y8" s="574"/>
      <c r="Z8" s="578" t="s">
        <v>18</v>
      </c>
      <c r="AA8" s="573"/>
      <c r="AB8" s="573"/>
      <c r="AC8" s="573"/>
      <c r="AD8" s="573"/>
      <c r="AE8" s="573"/>
      <c r="AF8" s="574"/>
      <c r="AG8" s="488" t="s">
        <v>232</v>
      </c>
      <c r="AH8" s="488"/>
      <c r="AI8" s="488"/>
    </row>
    <row r="9" spans="1:35" ht="18.75" customHeight="1">
      <c r="A9" s="519" t="s">
        <v>234</v>
      </c>
      <c r="B9" s="481"/>
      <c r="C9" s="784" t="str">
        <f>①基本情報!$D$36&amp;" "&amp;①基本情報!$I$36</f>
        <v xml:space="preserve"> </v>
      </c>
      <c r="D9" s="784"/>
      <c r="E9" s="784"/>
      <c r="F9" s="784"/>
      <c r="G9" s="784"/>
      <c r="H9" s="785"/>
      <c r="I9" s="806">
        <f>①基本情報!$N$37</f>
        <v>0</v>
      </c>
      <c r="J9" s="806"/>
      <c r="K9" s="806"/>
      <c r="L9" s="578" t="s">
        <v>235</v>
      </c>
      <c r="M9" s="573"/>
      <c r="N9" s="573">
        <f>①基本情報!$N$39</f>
        <v>0</v>
      </c>
      <c r="O9" s="573"/>
      <c r="P9" s="573"/>
      <c r="Q9" s="573"/>
      <c r="R9" s="573"/>
      <c r="S9" s="573"/>
      <c r="T9" s="573"/>
      <c r="U9" s="574"/>
      <c r="V9" s="465">
        <f>①基本情報!$D$48</f>
        <v>0</v>
      </c>
      <c r="W9" s="466"/>
      <c r="X9" s="466"/>
      <c r="Y9" s="467"/>
      <c r="Z9" s="519" t="s">
        <v>234</v>
      </c>
      <c r="AA9" s="481"/>
      <c r="AB9" s="784" t="str">
        <f>①基本情報!$D$45&amp;" "&amp;①基本情報!$I$45</f>
        <v xml:space="preserve"> </v>
      </c>
      <c r="AC9" s="784"/>
      <c r="AD9" s="784"/>
      <c r="AE9" s="784"/>
      <c r="AF9" s="785"/>
      <c r="AG9" s="806">
        <f>①基本情報!$N$50</f>
        <v>0</v>
      </c>
      <c r="AH9" s="806"/>
      <c r="AI9" s="806"/>
    </row>
    <row r="10" spans="1:35" ht="18.75" customHeight="1">
      <c r="A10" s="582" t="str">
        <f>①基本情報!$D$37&amp;" "&amp;①基本情報!$I$37</f>
        <v xml:space="preserve"> </v>
      </c>
      <c r="B10" s="474"/>
      <c r="C10" s="474"/>
      <c r="D10" s="474"/>
      <c r="E10" s="474"/>
      <c r="F10" s="474"/>
      <c r="G10" s="474"/>
      <c r="H10" s="475"/>
      <c r="I10" s="806"/>
      <c r="J10" s="806"/>
      <c r="K10" s="806"/>
      <c r="L10" s="582" t="s">
        <v>236</v>
      </c>
      <c r="M10" s="474"/>
      <c r="N10" s="474"/>
      <c r="O10" s="474"/>
      <c r="P10" s="474">
        <f>①基本情報!$W$37</f>
        <v>0</v>
      </c>
      <c r="Q10" s="474"/>
      <c r="R10" s="474"/>
      <c r="S10" s="474"/>
      <c r="T10" s="474"/>
      <c r="U10" s="475"/>
      <c r="V10" s="468"/>
      <c r="W10" s="469"/>
      <c r="X10" s="469"/>
      <c r="Y10" s="470"/>
      <c r="Z10" s="582" t="str">
        <f>①基本情報!$D$46&amp;" "&amp;①基本情報!$I$46</f>
        <v xml:space="preserve"> </v>
      </c>
      <c r="AA10" s="474"/>
      <c r="AB10" s="474"/>
      <c r="AC10" s="474"/>
      <c r="AD10" s="474"/>
      <c r="AE10" s="474"/>
      <c r="AF10" s="475"/>
      <c r="AG10" s="806"/>
      <c r="AH10" s="806"/>
      <c r="AI10" s="806"/>
    </row>
    <row r="11" spans="1:35" ht="18.75" customHeight="1">
      <c r="A11" s="578" t="s">
        <v>251</v>
      </c>
      <c r="B11" s="573"/>
      <c r="C11" s="573"/>
      <c r="D11" s="573"/>
      <c r="E11" s="573"/>
      <c r="F11" s="573"/>
      <c r="G11" s="573"/>
      <c r="H11" s="574"/>
      <c r="I11" s="488" t="s">
        <v>232</v>
      </c>
      <c r="J11" s="488"/>
      <c r="K11" s="488"/>
      <c r="L11" s="578" t="s">
        <v>252</v>
      </c>
      <c r="M11" s="573"/>
      <c r="N11" s="573"/>
      <c r="O11" s="573"/>
      <c r="P11" s="573"/>
      <c r="Q11" s="573"/>
      <c r="R11" s="573"/>
      <c r="S11" s="573"/>
      <c r="T11" s="573"/>
      <c r="U11" s="574"/>
      <c r="V11" s="578" t="s">
        <v>253</v>
      </c>
      <c r="W11" s="573"/>
      <c r="X11" s="573"/>
      <c r="Y11" s="573"/>
      <c r="Z11" s="573"/>
      <c r="AA11" s="573"/>
      <c r="AB11" s="573"/>
      <c r="AC11" s="573"/>
      <c r="AD11" s="573"/>
      <c r="AE11" s="573"/>
      <c r="AF11" s="573"/>
      <c r="AG11" s="573"/>
      <c r="AH11" s="573"/>
      <c r="AI11" s="574"/>
    </row>
    <row r="12" spans="1:35" ht="18.75" customHeight="1">
      <c r="A12" s="519" t="s">
        <v>234</v>
      </c>
      <c r="B12" s="481"/>
      <c r="C12" s="784" t="str">
        <f>①基本情報!$K$55&amp;" "&amp;①基本情報!$P$55</f>
        <v xml:space="preserve"> </v>
      </c>
      <c r="D12" s="784"/>
      <c r="E12" s="784"/>
      <c r="F12" s="784"/>
      <c r="G12" s="784"/>
      <c r="H12" s="785"/>
      <c r="I12" s="806" t="str">
        <f>①基本情報!$Y$8&amp;CHAR(10)&amp;"委員長"</f>
        <v xml:space="preserve">
委員長</v>
      </c>
      <c r="J12" s="806"/>
      <c r="K12" s="806"/>
      <c r="L12" s="519">
        <f>①基本情報!$E$58</f>
        <v>0</v>
      </c>
      <c r="M12" s="481"/>
      <c r="N12" s="481"/>
      <c r="O12" s="481"/>
      <c r="P12" s="481"/>
      <c r="Q12" s="481"/>
      <c r="R12" s="481"/>
      <c r="S12" s="481"/>
      <c r="T12" s="481"/>
      <c r="U12" s="482"/>
      <c r="V12" s="775" t="s">
        <v>235</v>
      </c>
      <c r="W12" s="472"/>
      <c r="X12" s="481"/>
      <c r="Y12" s="481"/>
      <c r="Z12" s="481"/>
      <c r="AA12" s="481"/>
      <c r="AB12" s="481"/>
      <c r="AC12" s="481"/>
      <c r="AD12" s="481"/>
      <c r="AE12" s="481"/>
      <c r="AF12" s="481"/>
      <c r="AG12" s="481"/>
      <c r="AH12" s="481"/>
      <c r="AI12" s="482"/>
    </row>
    <row r="13" spans="1:35" ht="18.75" customHeight="1">
      <c r="A13" s="582" t="str">
        <f>①基本情報!$K$56&amp;" "&amp;①基本情報!$P$56</f>
        <v xml:space="preserve"> </v>
      </c>
      <c r="B13" s="474"/>
      <c r="C13" s="474"/>
      <c r="D13" s="474"/>
      <c r="E13" s="474"/>
      <c r="F13" s="474"/>
      <c r="G13" s="474"/>
      <c r="H13" s="475"/>
      <c r="I13" s="806"/>
      <c r="J13" s="806"/>
      <c r="K13" s="806"/>
      <c r="L13" s="582"/>
      <c r="M13" s="474"/>
      <c r="N13" s="474"/>
      <c r="O13" s="474"/>
      <c r="P13" s="474"/>
      <c r="Q13" s="474"/>
      <c r="R13" s="474"/>
      <c r="S13" s="474"/>
      <c r="T13" s="474"/>
      <c r="U13" s="475"/>
      <c r="V13" s="582">
        <f>①基本情報!$T$58</f>
        <v>0</v>
      </c>
      <c r="W13" s="474"/>
      <c r="X13" s="474"/>
      <c r="Y13" s="474"/>
      <c r="Z13" s="474"/>
      <c r="AA13" s="474"/>
      <c r="AB13" s="474"/>
      <c r="AC13" s="474"/>
      <c r="AD13" s="474"/>
      <c r="AE13" s="474"/>
      <c r="AF13" s="474"/>
      <c r="AG13" s="474"/>
      <c r="AH13" s="474"/>
      <c r="AI13" s="475"/>
    </row>
    <row r="14" spans="1:35" ht="30.75" customHeight="1">
      <c r="A14" s="805" t="s">
        <v>238</v>
      </c>
      <c r="B14" s="805"/>
      <c r="C14" s="794" t="s">
        <v>254</v>
      </c>
      <c r="D14" s="794"/>
      <c r="E14" s="794"/>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4"/>
      <c r="AE14" s="794"/>
      <c r="AF14" s="794"/>
      <c r="AG14" s="794"/>
      <c r="AH14" s="794"/>
      <c r="AI14" s="794"/>
    </row>
    <row r="15" spans="1:35" ht="15" customHeight="1">
      <c r="A15" s="249"/>
      <c r="B15" s="249"/>
      <c r="C15" s="759"/>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c r="AB15" s="759"/>
      <c r="AC15" s="759"/>
      <c r="AD15" s="759"/>
      <c r="AE15" s="759"/>
      <c r="AF15" s="759"/>
      <c r="AG15" s="759"/>
      <c r="AH15" s="759"/>
      <c r="AI15" s="759"/>
    </row>
    <row r="16" spans="1:35" ht="15" customHeight="1">
      <c r="A16" s="757" t="s">
        <v>240</v>
      </c>
      <c r="B16" s="757"/>
      <c r="C16" s="757" t="s">
        <v>255</v>
      </c>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row>
    <row r="17" spans="1:40" ht="15" customHeight="1">
      <c r="A17" s="519" t="s">
        <v>78</v>
      </c>
      <c r="B17" s="482"/>
      <c r="C17" s="769" t="s">
        <v>174</v>
      </c>
      <c r="D17" s="488"/>
      <c r="E17" s="488" t="s">
        <v>44</v>
      </c>
      <c r="F17" s="488"/>
      <c r="G17" s="488"/>
      <c r="H17" s="488"/>
      <c r="I17" s="488"/>
      <c r="J17" s="488"/>
      <c r="K17" s="488" t="s">
        <v>31</v>
      </c>
      <c r="L17" s="488"/>
      <c r="M17" s="488"/>
      <c r="N17" s="488"/>
      <c r="O17" s="488"/>
      <c r="P17" s="488"/>
      <c r="Q17" s="801" t="s">
        <v>26</v>
      </c>
      <c r="R17" s="801" t="s">
        <v>243</v>
      </c>
      <c r="S17" s="488" t="s">
        <v>28</v>
      </c>
      <c r="T17" s="488"/>
      <c r="U17" s="488"/>
      <c r="V17" s="488"/>
      <c r="W17" s="488" t="s">
        <v>29</v>
      </c>
      <c r="X17" s="488"/>
      <c r="Y17" s="488" t="s">
        <v>30</v>
      </c>
      <c r="Z17" s="488"/>
      <c r="AA17" s="798" t="s">
        <v>256</v>
      </c>
      <c r="AB17" s="798"/>
      <c r="AC17" s="798"/>
      <c r="AD17" s="798"/>
      <c r="AE17" s="765" t="s">
        <v>257</v>
      </c>
      <c r="AF17" s="799"/>
      <c r="AG17" s="766"/>
      <c r="AH17" s="769" t="s">
        <v>293</v>
      </c>
      <c r="AI17" s="488"/>
    </row>
    <row r="18" spans="1:40" ht="15" customHeight="1">
      <c r="A18" s="582"/>
      <c r="B18" s="475"/>
      <c r="C18" s="488"/>
      <c r="D18" s="488"/>
      <c r="E18" s="802" t="s">
        <v>25</v>
      </c>
      <c r="F18" s="803"/>
      <c r="G18" s="723"/>
      <c r="H18" s="803" t="s">
        <v>10</v>
      </c>
      <c r="I18" s="803"/>
      <c r="J18" s="804"/>
      <c r="K18" s="802" t="s">
        <v>57</v>
      </c>
      <c r="L18" s="803"/>
      <c r="M18" s="803"/>
      <c r="N18" s="722" t="s">
        <v>58</v>
      </c>
      <c r="O18" s="803"/>
      <c r="P18" s="804"/>
      <c r="Q18" s="801"/>
      <c r="R18" s="801"/>
      <c r="S18" s="488"/>
      <c r="T18" s="488"/>
      <c r="U18" s="488"/>
      <c r="V18" s="488"/>
      <c r="W18" s="488"/>
      <c r="X18" s="488"/>
      <c r="Y18" s="488"/>
      <c r="Z18" s="488"/>
      <c r="AA18" s="798"/>
      <c r="AB18" s="798"/>
      <c r="AC18" s="798"/>
      <c r="AD18" s="798"/>
      <c r="AE18" s="767"/>
      <c r="AF18" s="800"/>
      <c r="AG18" s="768"/>
      <c r="AH18" s="488"/>
      <c r="AI18" s="488"/>
    </row>
    <row r="19" spans="1:40" ht="33.75" customHeight="1">
      <c r="A19" s="488" t="str">
        <f>IF($AN19=0,"",VLOOKUP($AN19,③女入力!$B$10:$AX$25,40))</f>
        <v/>
      </c>
      <c r="B19" s="488"/>
      <c r="C19" s="488">
        <f>'⑥-2関東女選択'!$AE10</f>
        <v>0</v>
      </c>
      <c r="D19" s="488"/>
      <c r="E19" s="488" t="str">
        <f>IF($AN19=0,"",VLOOKUP($AN19,③女入力!$B$10:$AX$25,3))</f>
        <v/>
      </c>
      <c r="F19" s="488"/>
      <c r="G19" s="578"/>
      <c r="H19" s="730" t="str">
        <f>IF($AN19=0,"",VLOOKUP($AN19,③女入力!$B$10:$AX$25,7))</f>
        <v/>
      </c>
      <c r="I19" s="573"/>
      <c r="J19" s="574"/>
      <c r="K19" s="488" t="str">
        <f>IF($AN19=0,"",VLOOKUP($AN19,③女入力!$B$10:$AX$25,11))</f>
        <v/>
      </c>
      <c r="L19" s="488"/>
      <c r="M19" s="797"/>
      <c r="N19" s="574" t="str">
        <f>IF($AN19=0,"",VLOOKUP($AN19,③女入力!$B$10:$AX$25,15))</f>
        <v/>
      </c>
      <c r="O19" s="488"/>
      <c r="P19" s="488"/>
      <c r="Q19" s="119" t="str">
        <f>IF($AN19=0,"",VLOOKUP($AN19,③女入力!$B$10:$AX$25,19))</f>
        <v/>
      </c>
      <c r="R19" s="119" t="str">
        <f>IF($AN19=0,"",VLOOKUP($AN19,③女入力!$B$10:$AX$25,21))</f>
        <v/>
      </c>
      <c r="S19" s="795" t="str">
        <f>IF($AN19=0,"",VLOOKUP($AN19,③女入力!$B$10:$AX$25,23))</f>
        <v/>
      </c>
      <c r="T19" s="795"/>
      <c r="U19" s="795"/>
      <c r="V19" s="795"/>
      <c r="W19" s="488" t="str">
        <f>IF($AN19=0,"",VLOOKUP($AN19,③女入力!$B$10:$AX$25,34))</f>
        <v/>
      </c>
      <c r="X19" s="488"/>
      <c r="Y19" s="488" t="str">
        <f>IF($AN19=0,"",VLOOKUP($AN19,③女入力!$B$10:$AX$25,37))</f>
        <v/>
      </c>
      <c r="Z19" s="488"/>
      <c r="AA19" s="488" t="str">
        <f>IF($AN19=0,"",VLOOKUP($AN19,③女入力!$B$10:$BA$33,44)&amp;VLOOKUP($AN19,③女入力!$B$10:$BA$33,45))</f>
        <v/>
      </c>
      <c r="AB19" s="488"/>
      <c r="AC19" s="488"/>
      <c r="AD19" s="488"/>
      <c r="AE19" s="796" t="str">
        <f>IF($AN19=0,"",VLOOKUP($AN19,③女入力!$B$10:$BA$33,46))</f>
        <v/>
      </c>
      <c r="AF19" s="796"/>
      <c r="AG19" s="796"/>
      <c r="AH19" s="769" t="str">
        <f>IF($AN19=0,"",VLOOKUP($AN19,③女入力!$B$10:$BX$25,47))</f>
        <v/>
      </c>
      <c r="AI19" s="769"/>
      <c r="AN19" s="250">
        <f>'⑥-2関東女選択'!AD10</f>
        <v>0</v>
      </c>
    </row>
    <row r="20" spans="1:40" ht="33.75" customHeight="1">
      <c r="A20" s="488" t="str">
        <f>IF($AN20=0,"",VLOOKUP($AN20,③女入力!$B$10:$AX$25,40))</f>
        <v/>
      </c>
      <c r="B20" s="488"/>
      <c r="C20" s="488">
        <f>'⑥-2関東女選択'!$AE11</f>
        <v>0</v>
      </c>
      <c r="D20" s="488"/>
      <c r="E20" s="488" t="str">
        <f>IF($AN20=0,"",VLOOKUP($AN20,③女入力!$B$10:$AX$25,3))</f>
        <v/>
      </c>
      <c r="F20" s="488"/>
      <c r="G20" s="578"/>
      <c r="H20" s="730" t="str">
        <f>IF($AN20=0,"",VLOOKUP($AN20,③女入力!$B$10:$AX$25,7))</f>
        <v/>
      </c>
      <c r="I20" s="573"/>
      <c r="J20" s="574"/>
      <c r="K20" s="488" t="str">
        <f>IF($AN20=0,"",VLOOKUP($AN20,③女入力!$B$10:$AX$25,11))</f>
        <v/>
      </c>
      <c r="L20" s="488"/>
      <c r="M20" s="797"/>
      <c r="N20" s="574" t="str">
        <f>IF($AN20=0,"",VLOOKUP($AN20,③女入力!$B$10:$AX$25,15))</f>
        <v/>
      </c>
      <c r="O20" s="488"/>
      <c r="P20" s="488"/>
      <c r="Q20" s="119" t="str">
        <f>IF($AN20=0,"",VLOOKUP($AN20,③女入力!$B$10:$AX$25,19))</f>
        <v/>
      </c>
      <c r="R20" s="119" t="str">
        <f>IF($AN20=0,"",VLOOKUP($AN20,③女入力!$B$10:$AX$25,21))</f>
        <v/>
      </c>
      <c r="S20" s="795" t="str">
        <f>IF($AN20=0,"",VLOOKUP($AN20,③女入力!$B$10:$AX$25,23))</f>
        <v/>
      </c>
      <c r="T20" s="795"/>
      <c r="U20" s="795"/>
      <c r="V20" s="795"/>
      <c r="W20" s="488" t="str">
        <f>IF($AN20=0,"",VLOOKUP($AN20,③女入力!$B$10:$AX$25,34))</f>
        <v/>
      </c>
      <c r="X20" s="488"/>
      <c r="Y20" s="488" t="str">
        <f>IF($AN20=0,"",VLOOKUP($AN20,③女入力!$B$10:$AX$25,37))</f>
        <v/>
      </c>
      <c r="Z20" s="488"/>
      <c r="AA20" s="488" t="str">
        <f>IF($AN20=0,"",VLOOKUP($AN20,③女入力!$B$10:$BA$33,44)&amp;VLOOKUP($AN20,③女入力!$B$10:$BA$33,45))</f>
        <v/>
      </c>
      <c r="AB20" s="488"/>
      <c r="AC20" s="488"/>
      <c r="AD20" s="488"/>
      <c r="AE20" s="796" t="str">
        <f>IF($AN20=0,"",VLOOKUP($AN20,③女入力!$B$10:$BA$33,46))</f>
        <v/>
      </c>
      <c r="AF20" s="796"/>
      <c r="AG20" s="796"/>
      <c r="AH20" s="769" t="str">
        <f>IF($AN20=0,"",VLOOKUP($AN20,③女入力!$B$10:$BX$25,47))</f>
        <v/>
      </c>
      <c r="AI20" s="769"/>
      <c r="AN20" s="250">
        <f>'⑥-2関東女選択'!AD11</f>
        <v>0</v>
      </c>
    </row>
    <row r="21" spans="1:40" ht="33.75" customHeight="1">
      <c r="A21" s="488" t="str">
        <f>IF($AN21=0,"",VLOOKUP($AN21,③女入力!$B$10:$AX$25,40))</f>
        <v/>
      </c>
      <c r="B21" s="488"/>
      <c r="C21" s="488">
        <f>'⑥-2関東女選択'!$AE12</f>
        <v>0</v>
      </c>
      <c r="D21" s="488"/>
      <c r="E21" s="488" t="str">
        <f>IF($AN21=0,"",VLOOKUP($AN21,③女入力!$B$10:$AX$25,3))</f>
        <v/>
      </c>
      <c r="F21" s="488"/>
      <c r="G21" s="578"/>
      <c r="H21" s="730" t="str">
        <f>IF($AN21=0,"",VLOOKUP($AN21,③女入力!$B$10:$AX$25,7))</f>
        <v/>
      </c>
      <c r="I21" s="573"/>
      <c r="J21" s="574"/>
      <c r="K21" s="488" t="str">
        <f>IF($AN21=0,"",VLOOKUP($AN21,③女入力!$B$10:$AX$25,11))</f>
        <v/>
      </c>
      <c r="L21" s="488"/>
      <c r="M21" s="797"/>
      <c r="N21" s="574" t="str">
        <f>IF($AN21=0,"",VLOOKUP($AN21,③女入力!$B$10:$AX$25,15))</f>
        <v/>
      </c>
      <c r="O21" s="488"/>
      <c r="P21" s="488"/>
      <c r="Q21" s="119" t="str">
        <f>IF($AN21=0,"",VLOOKUP($AN21,③女入力!$B$10:$AX$25,19))</f>
        <v/>
      </c>
      <c r="R21" s="119" t="str">
        <f>IF($AN21=0,"",VLOOKUP($AN21,③女入力!$B$10:$AX$25,21))</f>
        <v/>
      </c>
      <c r="S21" s="795" t="str">
        <f>IF($AN21=0,"",VLOOKUP($AN21,③女入力!$B$10:$AX$25,23))</f>
        <v/>
      </c>
      <c r="T21" s="795"/>
      <c r="U21" s="795"/>
      <c r="V21" s="795"/>
      <c r="W21" s="488" t="str">
        <f>IF($AN21=0,"",VLOOKUP($AN21,③女入力!$B$10:$AX$25,34))</f>
        <v/>
      </c>
      <c r="X21" s="488"/>
      <c r="Y21" s="488" t="str">
        <f>IF($AN21=0,"",VLOOKUP($AN21,③女入力!$B$10:$AX$25,37))</f>
        <v/>
      </c>
      <c r="Z21" s="488"/>
      <c r="AA21" s="488" t="str">
        <f>IF($AN21=0,"",VLOOKUP($AN21,③女入力!$B$10:$BA$33,44)&amp;VLOOKUP($AN21,③女入力!$B$10:$BA$33,45))</f>
        <v/>
      </c>
      <c r="AB21" s="488"/>
      <c r="AC21" s="488"/>
      <c r="AD21" s="488"/>
      <c r="AE21" s="796" t="str">
        <f>IF($AN21=0,"",VLOOKUP($AN21,③女入力!$B$10:$BA$33,46))</f>
        <v/>
      </c>
      <c r="AF21" s="796"/>
      <c r="AG21" s="796"/>
      <c r="AH21" s="769" t="str">
        <f>IF($AN21=0,"",VLOOKUP($AN21,③女入力!$B$10:$BX$25,47))</f>
        <v/>
      </c>
      <c r="AI21" s="769"/>
      <c r="AN21" s="250">
        <f>'⑥-2関東女選択'!AD12</f>
        <v>0</v>
      </c>
    </row>
    <row r="22" spans="1:40" ht="33.75" customHeight="1">
      <c r="A22" s="488" t="str">
        <f>IF($AN22=0,"",VLOOKUP($AN22,③女入力!$B$10:$AX$25,40))</f>
        <v/>
      </c>
      <c r="B22" s="488"/>
      <c r="C22" s="488">
        <f>'⑥-2関東女選択'!$AE13</f>
        <v>0</v>
      </c>
      <c r="D22" s="488"/>
      <c r="E22" s="488" t="str">
        <f>IF($AN22=0,"",VLOOKUP($AN22,③女入力!$B$10:$AX$25,3))</f>
        <v/>
      </c>
      <c r="F22" s="488"/>
      <c r="G22" s="578"/>
      <c r="H22" s="730" t="str">
        <f>IF($AN22=0,"",VLOOKUP($AN22,③女入力!$B$10:$AX$25,7))</f>
        <v/>
      </c>
      <c r="I22" s="573"/>
      <c r="J22" s="574"/>
      <c r="K22" s="488" t="str">
        <f>IF($AN22=0,"",VLOOKUP($AN22,③女入力!$B$10:$AX$25,11))</f>
        <v/>
      </c>
      <c r="L22" s="488"/>
      <c r="M22" s="797"/>
      <c r="N22" s="574" t="str">
        <f>IF($AN22=0,"",VLOOKUP($AN22,③女入力!$B$10:$AX$25,15))</f>
        <v/>
      </c>
      <c r="O22" s="488"/>
      <c r="P22" s="488"/>
      <c r="Q22" s="119" t="str">
        <f>IF($AN22=0,"",VLOOKUP($AN22,③女入力!$B$10:$AX$25,19))</f>
        <v/>
      </c>
      <c r="R22" s="119" t="str">
        <f>IF($AN22=0,"",VLOOKUP($AN22,③女入力!$B$10:$AX$25,21))</f>
        <v/>
      </c>
      <c r="S22" s="795" t="str">
        <f>IF($AN22=0,"",VLOOKUP($AN22,③女入力!$B$10:$AX$25,23))</f>
        <v/>
      </c>
      <c r="T22" s="795"/>
      <c r="U22" s="795"/>
      <c r="V22" s="795"/>
      <c r="W22" s="488" t="str">
        <f>IF($AN22=0,"",VLOOKUP($AN22,③女入力!$B$10:$AX$25,34))</f>
        <v/>
      </c>
      <c r="X22" s="488"/>
      <c r="Y22" s="488" t="str">
        <f>IF($AN22=0,"",VLOOKUP($AN22,③女入力!$B$10:$AX$25,37))</f>
        <v/>
      </c>
      <c r="Z22" s="488"/>
      <c r="AA22" s="488" t="str">
        <f>IF($AN22=0,"",VLOOKUP($AN22,③女入力!$B$10:$BA$33,44)&amp;VLOOKUP($AN22,③女入力!$B$10:$BA$33,45))</f>
        <v/>
      </c>
      <c r="AB22" s="488"/>
      <c r="AC22" s="488"/>
      <c r="AD22" s="488"/>
      <c r="AE22" s="796" t="str">
        <f>IF($AN22=0,"",VLOOKUP($AN22,③女入力!$B$10:$BA$33,46))</f>
        <v/>
      </c>
      <c r="AF22" s="796"/>
      <c r="AG22" s="796"/>
      <c r="AH22" s="769" t="str">
        <f>IF($AN22=0,"",VLOOKUP($AN22,③女入力!$B$10:$BX$25,47))</f>
        <v/>
      </c>
      <c r="AI22" s="769"/>
      <c r="AN22" s="250">
        <f>'⑥-2関東女選択'!AD13</f>
        <v>0</v>
      </c>
    </row>
    <row r="23" spans="1:40" ht="33.75" customHeight="1">
      <c r="A23" s="488" t="str">
        <f>IF($AN23=0,"",VLOOKUP($AN23,③女入力!$B$10:$AX$25,40))</f>
        <v/>
      </c>
      <c r="B23" s="488"/>
      <c r="C23" s="488">
        <f>'⑥-2関東女選択'!$AE14</f>
        <v>0</v>
      </c>
      <c r="D23" s="488"/>
      <c r="E23" s="488" t="str">
        <f>IF($AN23=0,"",VLOOKUP($AN23,③女入力!$B$10:$AX$25,3))</f>
        <v/>
      </c>
      <c r="F23" s="488"/>
      <c r="G23" s="578"/>
      <c r="H23" s="730" t="str">
        <f>IF($AN23=0,"",VLOOKUP($AN23,③女入力!$B$10:$AX$25,7))</f>
        <v/>
      </c>
      <c r="I23" s="573"/>
      <c r="J23" s="574"/>
      <c r="K23" s="488" t="str">
        <f>IF($AN23=0,"",VLOOKUP($AN23,③女入力!$B$10:$AX$25,11))</f>
        <v/>
      </c>
      <c r="L23" s="488"/>
      <c r="M23" s="797"/>
      <c r="N23" s="574" t="str">
        <f>IF($AN23=0,"",VLOOKUP($AN23,③女入力!$B$10:$AX$25,15))</f>
        <v/>
      </c>
      <c r="O23" s="488"/>
      <c r="P23" s="488"/>
      <c r="Q23" s="119" t="str">
        <f>IF($AN23=0,"",VLOOKUP($AN23,③女入力!$B$10:$AX$25,19))</f>
        <v/>
      </c>
      <c r="R23" s="119" t="str">
        <f>IF($AN23=0,"",VLOOKUP($AN23,③女入力!$B$10:$AX$25,21))</f>
        <v/>
      </c>
      <c r="S23" s="795" t="str">
        <f>IF($AN23=0,"",VLOOKUP($AN23,③女入力!$B$10:$AX$25,23))</f>
        <v/>
      </c>
      <c r="T23" s="795"/>
      <c r="U23" s="795"/>
      <c r="V23" s="795"/>
      <c r="W23" s="488" t="str">
        <f>IF($AN23=0,"",VLOOKUP($AN23,③女入力!$B$10:$AX$25,34))</f>
        <v/>
      </c>
      <c r="X23" s="488"/>
      <c r="Y23" s="488" t="str">
        <f>IF($AN23=0,"",VLOOKUP($AN23,③女入力!$B$10:$AX$25,37))</f>
        <v/>
      </c>
      <c r="Z23" s="488"/>
      <c r="AA23" s="488" t="str">
        <f>IF($AN23=0,"",VLOOKUP($AN23,③女入力!$B$10:$BA$33,44)&amp;VLOOKUP($AN23,③女入力!$B$10:$BA$33,45))</f>
        <v/>
      </c>
      <c r="AB23" s="488"/>
      <c r="AC23" s="488"/>
      <c r="AD23" s="488"/>
      <c r="AE23" s="796" t="str">
        <f>IF($AN23=0,"",VLOOKUP($AN23,③女入力!$B$10:$BA$33,46))</f>
        <v/>
      </c>
      <c r="AF23" s="796"/>
      <c r="AG23" s="796"/>
      <c r="AH23" s="769" t="str">
        <f>IF($AN23=0,"",VLOOKUP($AN23,③女入力!$B$10:$BX$25,47))</f>
        <v/>
      </c>
      <c r="AI23" s="769"/>
      <c r="AN23" s="250">
        <f>'⑥-2関東女選択'!AD14</f>
        <v>0</v>
      </c>
    </row>
    <row r="24" spans="1:40" ht="33.75" customHeight="1">
      <c r="A24" s="488" t="str">
        <f>IF($AN24=0,"",VLOOKUP($AN24,③女入力!$B$10:$AX$25,40))</f>
        <v/>
      </c>
      <c r="B24" s="488"/>
      <c r="C24" s="488">
        <f>'⑥-2関東女選択'!$AE15</f>
        <v>0</v>
      </c>
      <c r="D24" s="488"/>
      <c r="E24" s="488" t="str">
        <f>IF($AN24=0,"",VLOOKUP($AN24,③女入力!$B$10:$AX$25,3))</f>
        <v/>
      </c>
      <c r="F24" s="488"/>
      <c r="G24" s="578"/>
      <c r="H24" s="730" t="str">
        <f>IF($AN24=0,"",VLOOKUP($AN24,③女入力!$B$10:$AX$25,7))</f>
        <v/>
      </c>
      <c r="I24" s="573"/>
      <c r="J24" s="574"/>
      <c r="K24" s="488" t="str">
        <f>IF($AN24=0,"",VLOOKUP($AN24,③女入力!$B$10:$AX$25,11))</f>
        <v/>
      </c>
      <c r="L24" s="488"/>
      <c r="M24" s="797"/>
      <c r="N24" s="574" t="str">
        <f>IF($AN24=0,"",VLOOKUP($AN24,③女入力!$B$10:$AX$25,15))</f>
        <v/>
      </c>
      <c r="O24" s="488"/>
      <c r="P24" s="488"/>
      <c r="Q24" s="119" t="str">
        <f>IF($AN24=0,"",VLOOKUP($AN24,③女入力!$B$10:$AX$25,19))</f>
        <v/>
      </c>
      <c r="R24" s="119" t="str">
        <f>IF($AN24=0,"",VLOOKUP($AN24,③女入力!$B$10:$AX$25,21))</f>
        <v/>
      </c>
      <c r="S24" s="795" t="str">
        <f>IF($AN24=0,"",VLOOKUP($AN24,③女入力!$B$10:$AX$25,23))</f>
        <v/>
      </c>
      <c r="T24" s="795"/>
      <c r="U24" s="795"/>
      <c r="V24" s="795"/>
      <c r="W24" s="488" t="str">
        <f>IF($AN24=0,"",VLOOKUP($AN24,③女入力!$B$10:$AX$25,34))</f>
        <v/>
      </c>
      <c r="X24" s="488"/>
      <c r="Y24" s="488" t="str">
        <f>IF($AN24=0,"",VLOOKUP($AN24,③女入力!$B$10:$AX$25,37))</f>
        <v/>
      </c>
      <c r="Z24" s="488"/>
      <c r="AA24" s="488" t="str">
        <f>IF($AN24=0,"",VLOOKUP($AN24,③女入力!$B$10:$BA$33,44)&amp;VLOOKUP($AN24,③女入力!$B$10:$BA$33,45))</f>
        <v/>
      </c>
      <c r="AB24" s="488"/>
      <c r="AC24" s="488"/>
      <c r="AD24" s="488"/>
      <c r="AE24" s="796" t="str">
        <f>IF($AN24=0,"",VLOOKUP($AN24,③女入力!$B$10:$BA$33,46))</f>
        <v/>
      </c>
      <c r="AF24" s="796"/>
      <c r="AG24" s="796"/>
      <c r="AH24" s="769" t="str">
        <f>IF($AN24=0,"",VLOOKUP($AN24,③女入力!$B$10:$BX$25,47))</f>
        <v/>
      </c>
      <c r="AI24" s="769"/>
      <c r="AN24" s="250">
        <f>'⑥-2関東女選択'!AD15</f>
        <v>0</v>
      </c>
    </row>
    <row r="25" spans="1:40" ht="33.75" customHeight="1">
      <c r="A25" s="488" t="str">
        <f>IF($AN25=0,"",VLOOKUP($AN25,③女入力!$B$10:$AX$25,40))</f>
        <v/>
      </c>
      <c r="B25" s="488"/>
      <c r="C25" s="488">
        <f>'⑥-2関東女選択'!$AE16</f>
        <v>0</v>
      </c>
      <c r="D25" s="488"/>
      <c r="E25" s="488" t="str">
        <f>IF($AN25=0,"",VLOOKUP($AN25,③女入力!$B$10:$AX$25,3))</f>
        <v/>
      </c>
      <c r="F25" s="488"/>
      <c r="G25" s="578"/>
      <c r="H25" s="730" t="str">
        <f>IF($AN25=0,"",VLOOKUP($AN25,③女入力!$B$10:$AX$25,7))</f>
        <v/>
      </c>
      <c r="I25" s="573"/>
      <c r="J25" s="574"/>
      <c r="K25" s="488" t="str">
        <f>IF($AN25=0,"",VLOOKUP($AN25,③女入力!$B$10:$AX$25,11))</f>
        <v/>
      </c>
      <c r="L25" s="488"/>
      <c r="M25" s="797"/>
      <c r="N25" s="574" t="str">
        <f>IF($AN25=0,"",VLOOKUP($AN25,③女入力!$B$10:$AX$25,15))</f>
        <v/>
      </c>
      <c r="O25" s="488"/>
      <c r="P25" s="488"/>
      <c r="Q25" s="119" t="str">
        <f>IF($AN25=0,"",VLOOKUP($AN25,③女入力!$B$10:$AX$25,19))</f>
        <v/>
      </c>
      <c r="R25" s="119" t="str">
        <f>IF($AN25=0,"",VLOOKUP($AN25,③女入力!$B$10:$AX$25,21))</f>
        <v/>
      </c>
      <c r="S25" s="795" t="str">
        <f>IF($AN25=0,"",VLOOKUP($AN25,③女入力!$B$10:$AX$25,23))</f>
        <v/>
      </c>
      <c r="T25" s="795"/>
      <c r="U25" s="795"/>
      <c r="V25" s="795"/>
      <c r="W25" s="488" t="str">
        <f>IF($AN25=0,"",VLOOKUP($AN25,③女入力!$B$10:$AX$25,34))</f>
        <v/>
      </c>
      <c r="X25" s="488"/>
      <c r="Y25" s="488" t="str">
        <f>IF($AN25=0,"",VLOOKUP($AN25,③女入力!$B$10:$AX$25,37))</f>
        <v/>
      </c>
      <c r="Z25" s="488"/>
      <c r="AA25" s="488" t="str">
        <f>IF($AN25=0,"",VLOOKUP($AN25,③女入力!$B$10:$BA$33,44)&amp;VLOOKUP($AN25,③女入力!$B$10:$BA$33,45))</f>
        <v/>
      </c>
      <c r="AB25" s="488"/>
      <c r="AC25" s="488"/>
      <c r="AD25" s="488"/>
      <c r="AE25" s="796" t="str">
        <f>IF($AN25=0,"",VLOOKUP($AN25,③女入力!$B$10:$BA$33,46))</f>
        <v/>
      </c>
      <c r="AF25" s="796"/>
      <c r="AG25" s="796"/>
      <c r="AH25" s="769" t="str">
        <f>IF($AN25=0,"",VLOOKUP($AN25,③女入力!$B$10:$BX$25,47))</f>
        <v/>
      </c>
      <c r="AI25" s="769"/>
      <c r="AN25" s="250">
        <f>'⑥-2関東女選択'!AD16</f>
        <v>0</v>
      </c>
    </row>
    <row r="26" spans="1:40" ht="33.75" customHeight="1">
      <c r="A26" s="488" t="str">
        <f>IF($AN26=0,"",VLOOKUP($AN26,③女入力!$B$10:$AX$25,40))</f>
        <v/>
      </c>
      <c r="B26" s="488"/>
      <c r="C26" s="488">
        <f>'⑥-2関東女選択'!$AE17</f>
        <v>0</v>
      </c>
      <c r="D26" s="488"/>
      <c r="E26" s="488" t="str">
        <f>IF($AN26=0,"",VLOOKUP($AN26,③女入力!$B$10:$AX$25,3))</f>
        <v/>
      </c>
      <c r="F26" s="488"/>
      <c r="G26" s="578"/>
      <c r="H26" s="730" t="str">
        <f>IF($AN26=0,"",VLOOKUP($AN26,③女入力!$B$10:$AX$25,7))</f>
        <v/>
      </c>
      <c r="I26" s="573"/>
      <c r="J26" s="574"/>
      <c r="K26" s="488" t="str">
        <f>IF($AN26=0,"",VLOOKUP($AN26,③女入力!$B$10:$AX$25,11))</f>
        <v/>
      </c>
      <c r="L26" s="488"/>
      <c r="M26" s="797"/>
      <c r="N26" s="574" t="str">
        <f>IF($AN26=0,"",VLOOKUP($AN26,③女入力!$B$10:$AX$25,15))</f>
        <v/>
      </c>
      <c r="O26" s="488"/>
      <c r="P26" s="488"/>
      <c r="Q26" s="119" t="str">
        <f>IF($AN26=0,"",VLOOKUP($AN26,③女入力!$B$10:$AX$25,19))</f>
        <v/>
      </c>
      <c r="R26" s="119" t="str">
        <f>IF($AN26=0,"",VLOOKUP($AN26,③女入力!$B$10:$AX$25,21))</f>
        <v/>
      </c>
      <c r="S26" s="795" t="str">
        <f>IF($AN26=0,"",VLOOKUP($AN26,③女入力!$B$10:$AX$25,23))</f>
        <v/>
      </c>
      <c r="T26" s="795"/>
      <c r="U26" s="795"/>
      <c r="V26" s="795"/>
      <c r="W26" s="488" t="str">
        <f>IF($AN26=0,"",VLOOKUP($AN26,③女入力!$B$10:$AX$25,34))</f>
        <v/>
      </c>
      <c r="X26" s="488"/>
      <c r="Y26" s="488" t="str">
        <f>IF($AN26=0,"",VLOOKUP($AN26,③女入力!$B$10:$AX$25,37))</f>
        <v/>
      </c>
      <c r="Z26" s="488"/>
      <c r="AA26" s="488" t="str">
        <f>IF($AN26=0,"",VLOOKUP($AN26,③女入力!$B$10:$BA$33,44)&amp;VLOOKUP($AN26,③女入力!$B$10:$BA$33,45))</f>
        <v/>
      </c>
      <c r="AB26" s="488"/>
      <c r="AC26" s="488"/>
      <c r="AD26" s="488"/>
      <c r="AE26" s="796" t="str">
        <f>IF($AN26=0,"",VLOOKUP($AN26,③女入力!$B$10:$BA$33,46))</f>
        <v/>
      </c>
      <c r="AF26" s="796"/>
      <c r="AG26" s="796"/>
      <c r="AH26" s="769" t="str">
        <f>IF($AN26=0,"",VLOOKUP($AN26,③女入力!$B$10:$BX$25,47))</f>
        <v/>
      </c>
      <c r="AI26" s="769"/>
      <c r="AN26" s="250">
        <f>'⑥-2関東女選択'!AD17</f>
        <v>0</v>
      </c>
    </row>
    <row r="27" spans="1:40" ht="30" customHeight="1">
      <c r="A27" s="794" t="s">
        <v>258</v>
      </c>
      <c r="B27" s="794"/>
      <c r="C27" s="794" t="s">
        <v>264</v>
      </c>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94"/>
      <c r="AI27" s="794"/>
    </row>
    <row r="28" spans="1:40" ht="15" customHeight="1">
      <c r="A28" s="773" t="s">
        <v>260</v>
      </c>
      <c r="B28" s="773"/>
      <c r="C28" s="773" t="s">
        <v>261</v>
      </c>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c r="AH28" s="773"/>
      <c r="AI28" s="773"/>
    </row>
    <row r="29" spans="1:40" ht="30" customHeight="1">
      <c r="A29" s="246" t="s">
        <v>102</v>
      </c>
      <c r="B29" s="247"/>
      <c r="C29" s="759" t="s">
        <v>412</v>
      </c>
      <c r="D29" s="759"/>
      <c r="E29" s="759"/>
      <c r="F29" s="759"/>
      <c r="G29" s="759"/>
      <c r="H29" s="759"/>
      <c r="I29" s="759"/>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row>
    <row r="30" spans="1:40" ht="15" customHeight="1">
      <c r="C30" s="757" t="s">
        <v>219</v>
      </c>
      <c r="D30" s="757"/>
      <c r="E30" s="757"/>
      <c r="F30" s="757"/>
      <c r="G30" s="757"/>
      <c r="H30" s="757"/>
      <c r="J30" s="119">
        <f>①基本情報!$K$66</f>
        <v>0</v>
      </c>
      <c r="L30" s="757" t="s">
        <v>220</v>
      </c>
      <c r="M30" s="757"/>
      <c r="N30" s="757"/>
      <c r="O30" s="757"/>
      <c r="P30" s="757"/>
      <c r="Q30" s="757"/>
      <c r="R30" s="757"/>
      <c r="S30" s="757"/>
      <c r="T30" s="757"/>
      <c r="U30" s="757"/>
      <c r="V30" s="757"/>
      <c r="W30" s="757"/>
      <c r="X30" s="757"/>
      <c r="Y30" s="757"/>
      <c r="Z30" s="757"/>
      <c r="AA30" s="757"/>
      <c r="AB30" s="757"/>
      <c r="AC30" s="757"/>
      <c r="AD30" s="757"/>
      <c r="AE30" s="757"/>
      <c r="AF30" s="757"/>
      <c r="AG30" s="757"/>
    </row>
    <row r="31" spans="1:40" ht="9.75" customHeight="1"/>
    <row r="32" spans="1:40" ht="15" customHeight="1">
      <c r="J32" s="119">
        <f>①基本情報!$K$68</f>
        <v>0</v>
      </c>
      <c r="L32" s="757" t="s">
        <v>221</v>
      </c>
      <c r="M32" s="757"/>
      <c r="N32" s="757"/>
      <c r="O32" s="757"/>
      <c r="P32" s="757"/>
      <c r="Q32" s="757"/>
      <c r="R32" s="757"/>
      <c r="S32" s="757"/>
      <c r="T32" s="757"/>
      <c r="U32" s="757"/>
      <c r="V32" s="757"/>
      <c r="W32" s="757"/>
      <c r="X32" s="757"/>
      <c r="Y32" s="757"/>
      <c r="Z32" s="757"/>
      <c r="AA32" s="757"/>
      <c r="AB32" s="757"/>
      <c r="AC32" s="757"/>
      <c r="AD32" s="757"/>
      <c r="AE32" s="757"/>
      <c r="AF32" s="757"/>
      <c r="AG32" s="757"/>
    </row>
    <row r="33" spans="1:42" ht="9.75" customHeight="1"/>
    <row r="34" spans="1:42" ht="15" customHeight="1">
      <c r="C34" s="757" t="s">
        <v>245</v>
      </c>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7"/>
      <c r="AB34" s="757"/>
      <c r="AC34" s="757"/>
      <c r="AD34" s="757"/>
      <c r="AE34" s="757"/>
      <c r="AF34" s="757"/>
      <c r="AG34" s="757"/>
      <c r="AH34" s="757"/>
      <c r="AI34" s="757"/>
    </row>
    <row r="35" spans="1:42" ht="12" customHeight="1"/>
    <row r="36" spans="1:42" ht="15" customHeight="1">
      <c r="A36" s="757" t="str">
        <f>AN36&amp;AO36&amp;AP36</f>
        <v>上記の生徒が第５０回関東中学校柔道大会に参加することを承認します。</v>
      </c>
      <c r="B36" s="757"/>
      <c r="C36" s="757"/>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N36" s="215" t="s">
        <v>246</v>
      </c>
      <c r="AO36" s="215" t="str">
        <f>Top!$B$6</f>
        <v>第５０回関東中学校柔道大会</v>
      </c>
      <c r="AP36" s="215" t="s">
        <v>247</v>
      </c>
    </row>
    <row r="37" spans="1:42" ht="12" customHeight="1"/>
    <row r="38" spans="1:42" ht="15" customHeight="1">
      <c r="A38" s="757" t="str">
        <f>⑦日付!$Q$6</f>
        <v>令和7年月日</v>
      </c>
      <c r="B38" s="757"/>
      <c r="C38" s="757"/>
      <c r="D38" s="757"/>
      <c r="E38" s="757"/>
      <c r="F38" s="757"/>
      <c r="G38" s="757"/>
      <c r="H38" s="757"/>
      <c r="I38" s="757"/>
      <c r="J38" s="757"/>
      <c r="K38" s="757"/>
      <c r="L38" s="757"/>
      <c r="M38" s="757"/>
      <c r="N38" s="757"/>
      <c r="O38" s="757"/>
      <c r="P38" s="757"/>
      <c r="Q38" s="757"/>
      <c r="R38" s="757"/>
    </row>
    <row r="39" spans="1:42" ht="12" customHeight="1"/>
    <row r="40" spans="1:42" ht="15" customHeight="1">
      <c r="A40" s="757" t="s">
        <v>398</v>
      </c>
      <c r="B40" s="757"/>
      <c r="C40" s="757"/>
      <c r="D40" s="757"/>
      <c r="E40" s="757"/>
      <c r="F40" s="757"/>
      <c r="G40" s="757"/>
      <c r="H40" s="472">
        <f>①基本情報!$B$9</f>
        <v>0</v>
      </c>
      <c r="I40" s="472"/>
      <c r="J40" s="472"/>
      <c r="K40" s="472"/>
      <c r="L40" s="472"/>
      <c r="M40" s="472"/>
      <c r="N40" s="472"/>
      <c r="O40" s="472"/>
      <c r="P40" s="472"/>
      <c r="Q40" s="472"/>
      <c r="R40" s="472"/>
      <c r="S40" s="472"/>
      <c r="U40" s="758" t="s">
        <v>372</v>
      </c>
      <c r="V40" s="758"/>
      <c r="W40" s="758"/>
      <c r="X40" s="758"/>
      <c r="Y40" s="474">
        <f>①基本情報!$U$12</f>
        <v>0</v>
      </c>
      <c r="Z40" s="474"/>
      <c r="AA40" s="474"/>
      <c r="AB40" s="474"/>
      <c r="AC40" s="474"/>
      <c r="AD40" s="474"/>
      <c r="AE40" s="474"/>
      <c r="AF40" s="474" t="s">
        <v>350</v>
      </c>
      <c r="AG40" s="474"/>
    </row>
    <row r="41" spans="1:42" ht="15" customHeight="1">
      <c r="A41" s="792" t="str">
        <f t="shared" ref="A41" si="0">$A$3</f>
        <v>第５０回関東中学校柔道大会申込書（女子個人戦）</v>
      </c>
      <c r="B41" s="792"/>
      <c r="C41" s="792"/>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row>
    <row r="42" spans="1:42" ht="15" customHeight="1">
      <c r="A42" s="792"/>
      <c r="B42" s="792"/>
      <c r="C42" s="792"/>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row>
    <row r="43" spans="1:42" ht="18.75" customHeight="1">
      <c r="A43" s="578" t="s">
        <v>228</v>
      </c>
      <c r="B43" s="573"/>
      <c r="C43" s="574"/>
      <c r="D43" s="488" t="s">
        <v>398</v>
      </c>
      <c r="E43" s="488"/>
      <c r="F43" s="488"/>
      <c r="G43" s="488"/>
      <c r="H43" s="488"/>
      <c r="I43" s="488"/>
      <c r="J43" s="488"/>
      <c r="K43" s="488"/>
      <c r="L43" s="488"/>
      <c r="M43" s="488" t="s">
        <v>229</v>
      </c>
      <c r="N43" s="488"/>
      <c r="O43" s="488"/>
      <c r="P43" s="488"/>
      <c r="Q43" s="488"/>
      <c r="R43" s="488"/>
      <c r="S43" s="488"/>
      <c r="T43" s="488"/>
      <c r="U43" s="488"/>
      <c r="V43" s="488"/>
      <c r="W43" s="488"/>
      <c r="X43" s="488"/>
      <c r="Y43" s="488"/>
      <c r="Z43" s="488"/>
      <c r="AA43" s="488"/>
      <c r="AB43" s="578" t="s">
        <v>1</v>
      </c>
      <c r="AC43" s="573"/>
      <c r="AD43" s="573"/>
      <c r="AE43" s="573"/>
      <c r="AF43" s="573"/>
      <c r="AG43" s="573"/>
      <c r="AH43" s="573"/>
      <c r="AI43" s="574"/>
    </row>
    <row r="44" spans="1:42" ht="18.75" customHeight="1">
      <c r="A44" s="519">
        <f>①基本情報!$Y$8</f>
        <v>0</v>
      </c>
      <c r="B44" s="481"/>
      <c r="C44" s="482"/>
      <c r="D44" s="488">
        <f>①基本情報!$B$9</f>
        <v>0</v>
      </c>
      <c r="E44" s="488"/>
      <c r="F44" s="488"/>
      <c r="G44" s="488"/>
      <c r="H44" s="488"/>
      <c r="I44" s="488"/>
      <c r="J44" s="488"/>
      <c r="K44" s="488"/>
      <c r="L44" s="488"/>
      <c r="M44" s="239" t="s">
        <v>2</v>
      </c>
      <c r="N44" s="770">
        <f>①基本情報!$O$8</f>
        <v>0</v>
      </c>
      <c r="O44" s="770"/>
      <c r="P44" s="770"/>
      <c r="Q44" s="770"/>
      <c r="R44" s="770"/>
      <c r="S44" s="770"/>
      <c r="T44" s="770"/>
      <c r="U44" s="770"/>
      <c r="V44" s="770"/>
      <c r="W44" s="770"/>
      <c r="X44" s="770"/>
      <c r="Y44" s="770"/>
      <c r="Z44" s="770"/>
      <c r="AA44" s="786"/>
      <c r="AB44" s="519" t="s">
        <v>230</v>
      </c>
      <c r="AC44" s="481"/>
      <c r="AD44" s="481">
        <f>①基本情報!$AC$8</f>
        <v>0</v>
      </c>
      <c r="AE44" s="481"/>
      <c r="AF44" s="481"/>
      <c r="AG44" s="481"/>
      <c r="AH44" s="481"/>
      <c r="AI44" s="482"/>
    </row>
    <row r="45" spans="1:42" ht="18.75" customHeight="1">
      <c r="A45" s="582"/>
      <c r="B45" s="474"/>
      <c r="C45" s="475"/>
      <c r="D45" s="488"/>
      <c r="E45" s="488"/>
      <c r="F45" s="488"/>
      <c r="G45" s="488"/>
      <c r="H45" s="488"/>
      <c r="I45" s="488"/>
      <c r="J45" s="488"/>
      <c r="K45" s="488"/>
      <c r="L45" s="488"/>
      <c r="M45" s="787" t="str">
        <f>①基本情報!$Y$8&amp;①基本情報!$N$9</f>
        <v/>
      </c>
      <c r="N45" s="758"/>
      <c r="O45" s="758"/>
      <c r="P45" s="758"/>
      <c r="Q45" s="758"/>
      <c r="R45" s="758"/>
      <c r="S45" s="758"/>
      <c r="T45" s="758"/>
      <c r="U45" s="758"/>
      <c r="V45" s="758"/>
      <c r="W45" s="758"/>
      <c r="X45" s="758"/>
      <c r="Y45" s="758"/>
      <c r="Z45" s="758"/>
      <c r="AA45" s="788"/>
      <c r="AB45" s="789" t="s">
        <v>231</v>
      </c>
      <c r="AC45" s="790"/>
      <c r="AD45" s="790">
        <f>①基本情報!$AB$12</f>
        <v>0</v>
      </c>
      <c r="AE45" s="790"/>
      <c r="AF45" s="790"/>
      <c r="AG45" s="790"/>
      <c r="AH45" s="790"/>
      <c r="AI45" s="791"/>
    </row>
    <row r="46" spans="1:42" ht="18.75" customHeight="1">
      <c r="A46" s="578" t="s">
        <v>17</v>
      </c>
      <c r="B46" s="573"/>
      <c r="C46" s="573"/>
      <c r="D46" s="573"/>
      <c r="E46" s="573"/>
      <c r="F46" s="573"/>
      <c r="G46" s="573"/>
      <c r="H46" s="574"/>
      <c r="I46" s="488" t="s">
        <v>232</v>
      </c>
      <c r="J46" s="488"/>
      <c r="K46" s="488"/>
      <c r="L46" s="578" t="s">
        <v>233</v>
      </c>
      <c r="M46" s="573"/>
      <c r="N46" s="573"/>
      <c r="O46" s="573"/>
      <c r="P46" s="573"/>
      <c r="Q46" s="573"/>
      <c r="R46" s="573"/>
      <c r="S46" s="573"/>
      <c r="T46" s="573"/>
      <c r="U46" s="573"/>
      <c r="V46" s="578" t="s">
        <v>250</v>
      </c>
      <c r="W46" s="573"/>
      <c r="X46" s="573"/>
      <c r="Y46" s="574"/>
      <c r="Z46" s="578" t="s">
        <v>18</v>
      </c>
      <c r="AA46" s="573"/>
      <c r="AB46" s="573"/>
      <c r="AC46" s="573"/>
      <c r="AD46" s="573"/>
      <c r="AE46" s="573"/>
      <c r="AF46" s="574"/>
      <c r="AG46" s="488" t="s">
        <v>232</v>
      </c>
      <c r="AH46" s="488"/>
      <c r="AI46" s="488"/>
    </row>
    <row r="47" spans="1:42" ht="18.75" customHeight="1">
      <c r="A47" s="519" t="s">
        <v>234</v>
      </c>
      <c r="B47" s="481"/>
      <c r="C47" s="784" t="str">
        <f>①基本情報!$D$36&amp;" "&amp;①基本情報!$I$36</f>
        <v xml:space="preserve"> </v>
      </c>
      <c r="D47" s="784"/>
      <c r="E47" s="784"/>
      <c r="F47" s="784"/>
      <c r="G47" s="784"/>
      <c r="H47" s="785"/>
      <c r="I47" s="806">
        <f>①基本情報!$N$37</f>
        <v>0</v>
      </c>
      <c r="J47" s="806"/>
      <c r="K47" s="806"/>
      <c r="L47" s="578" t="s">
        <v>235</v>
      </c>
      <c r="M47" s="573"/>
      <c r="N47" s="573">
        <f>①基本情報!$N$39</f>
        <v>0</v>
      </c>
      <c r="O47" s="573"/>
      <c r="P47" s="573"/>
      <c r="Q47" s="573"/>
      <c r="R47" s="573"/>
      <c r="S47" s="573"/>
      <c r="T47" s="573"/>
      <c r="U47" s="574"/>
      <c r="V47" s="465">
        <f>①基本情報!$D$48</f>
        <v>0</v>
      </c>
      <c r="W47" s="466"/>
      <c r="X47" s="466"/>
      <c r="Y47" s="467"/>
      <c r="Z47" s="519" t="s">
        <v>234</v>
      </c>
      <c r="AA47" s="481"/>
      <c r="AB47" s="784" t="str">
        <f>①基本情報!$D$45&amp;" "&amp;①基本情報!$I$45</f>
        <v xml:space="preserve"> </v>
      </c>
      <c r="AC47" s="784"/>
      <c r="AD47" s="784"/>
      <c r="AE47" s="784"/>
      <c r="AF47" s="785"/>
      <c r="AG47" s="806">
        <f>①基本情報!$N$50</f>
        <v>0</v>
      </c>
      <c r="AH47" s="806"/>
      <c r="AI47" s="806"/>
    </row>
    <row r="48" spans="1:42" ht="18.75" customHeight="1">
      <c r="A48" s="582" t="str">
        <f>①基本情報!$D$37&amp;" "&amp;①基本情報!$I$37</f>
        <v xml:space="preserve"> </v>
      </c>
      <c r="B48" s="474"/>
      <c r="C48" s="474"/>
      <c r="D48" s="474"/>
      <c r="E48" s="474"/>
      <c r="F48" s="474"/>
      <c r="G48" s="474"/>
      <c r="H48" s="475"/>
      <c r="I48" s="806"/>
      <c r="J48" s="806"/>
      <c r="K48" s="806"/>
      <c r="L48" s="582" t="s">
        <v>236</v>
      </c>
      <c r="M48" s="474"/>
      <c r="N48" s="474"/>
      <c r="O48" s="474"/>
      <c r="P48" s="474">
        <f>①基本情報!$W$37</f>
        <v>0</v>
      </c>
      <c r="Q48" s="474"/>
      <c r="R48" s="474"/>
      <c r="S48" s="474"/>
      <c r="T48" s="474"/>
      <c r="U48" s="475"/>
      <c r="V48" s="468"/>
      <c r="W48" s="469"/>
      <c r="X48" s="469"/>
      <c r="Y48" s="470"/>
      <c r="Z48" s="582" t="str">
        <f>①基本情報!$D$46&amp;" "&amp;①基本情報!$I$46</f>
        <v xml:space="preserve"> </v>
      </c>
      <c r="AA48" s="474"/>
      <c r="AB48" s="474"/>
      <c r="AC48" s="474"/>
      <c r="AD48" s="474"/>
      <c r="AE48" s="474"/>
      <c r="AF48" s="475"/>
      <c r="AG48" s="806"/>
      <c r="AH48" s="806"/>
      <c r="AI48" s="806"/>
    </row>
    <row r="49" spans="1:40" ht="18.75" customHeight="1">
      <c r="A49" s="578" t="s">
        <v>251</v>
      </c>
      <c r="B49" s="573"/>
      <c r="C49" s="573"/>
      <c r="D49" s="573"/>
      <c r="E49" s="573"/>
      <c r="F49" s="573"/>
      <c r="G49" s="573"/>
      <c r="H49" s="574"/>
      <c r="I49" s="488" t="s">
        <v>232</v>
      </c>
      <c r="J49" s="488"/>
      <c r="K49" s="488"/>
      <c r="L49" s="578" t="s">
        <v>252</v>
      </c>
      <c r="M49" s="573"/>
      <c r="N49" s="573"/>
      <c r="O49" s="573"/>
      <c r="P49" s="573"/>
      <c r="Q49" s="573"/>
      <c r="R49" s="573"/>
      <c r="S49" s="573"/>
      <c r="T49" s="573"/>
      <c r="U49" s="574"/>
      <c r="V49" s="578" t="s">
        <v>253</v>
      </c>
      <c r="W49" s="573"/>
      <c r="X49" s="573"/>
      <c r="Y49" s="573"/>
      <c r="Z49" s="573"/>
      <c r="AA49" s="573"/>
      <c r="AB49" s="573"/>
      <c r="AC49" s="573"/>
      <c r="AD49" s="573"/>
      <c r="AE49" s="573"/>
      <c r="AF49" s="573"/>
      <c r="AG49" s="573"/>
      <c r="AH49" s="573"/>
      <c r="AI49" s="574"/>
    </row>
    <row r="50" spans="1:40" ht="18.75" customHeight="1">
      <c r="A50" s="519" t="s">
        <v>234</v>
      </c>
      <c r="B50" s="481"/>
      <c r="C50" s="784" t="str">
        <f>①基本情報!$K$55&amp;" "&amp;①基本情報!$P$55</f>
        <v xml:space="preserve"> </v>
      </c>
      <c r="D50" s="784"/>
      <c r="E50" s="784"/>
      <c r="F50" s="784"/>
      <c r="G50" s="784"/>
      <c r="H50" s="785"/>
      <c r="I50" s="806" t="str">
        <f>①基本情報!$Y$8&amp;CHAR(10)&amp;"委員長"</f>
        <v xml:space="preserve">
委員長</v>
      </c>
      <c r="J50" s="806"/>
      <c r="K50" s="806"/>
      <c r="L50" s="519">
        <f>①基本情報!$E$58</f>
        <v>0</v>
      </c>
      <c r="M50" s="481"/>
      <c r="N50" s="481"/>
      <c r="O50" s="481"/>
      <c r="P50" s="481"/>
      <c r="Q50" s="481"/>
      <c r="R50" s="481"/>
      <c r="S50" s="481"/>
      <c r="T50" s="481"/>
      <c r="U50" s="482"/>
      <c r="V50" s="775" t="s">
        <v>235</v>
      </c>
      <c r="W50" s="472"/>
      <c r="X50" s="481"/>
      <c r="Y50" s="481"/>
      <c r="Z50" s="481"/>
      <c r="AA50" s="481"/>
      <c r="AB50" s="481"/>
      <c r="AC50" s="481"/>
      <c r="AD50" s="481"/>
      <c r="AE50" s="481"/>
      <c r="AF50" s="481"/>
      <c r="AG50" s="481"/>
      <c r="AH50" s="481"/>
      <c r="AI50" s="482"/>
    </row>
    <row r="51" spans="1:40" ht="18.75" customHeight="1">
      <c r="A51" s="582" t="str">
        <f>①基本情報!$K$56&amp;" "&amp;①基本情報!$P$56</f>
        <v xml:space="preserve"> </v>
      </c>
      <c r="B51" s="474"/>
      <c r="C51" s="474"/>
      <c r="D51" s="474"/>
      <c r="E51" s="474"/>
      <c r="F51" s="474"/>
      <c r="G51" s="474"/>
      <c r="H51" s="475"/>
      <c r="I51" s="806"/>
      <c r="J51" s="806"/>
      <c r="K51" s="806"/>
      <c r="L51" s="582"/>
      <c r="M51" s="474"/>
      <c r="N51" s="474"/>
      <c r="O51" s="474"/>
      <c r="P51" s="474"/>
      <c r="Q51" s="474"/>
      <c r="R51" s="474"/>
      <c r="S51" s="474"/>
      <c r="T51" s="474"/>
      <c r="U51" s="475"/>
      <c r="V51" s="582">
        <f>①基本情報!$T$58</f>
        <v>0</v>
      </c>
      <c r="W51" s="474"/>
      <c r="X51" s="474"/>
      <c r="Y51" s="474"/>
      <c r="Z51" s="474"/>
      <c r="AA51" s="474"/>
      <c r="AB51" s="474"/>
      <c r="AC51" s="474"/>
      <c r="AD51" s="474"/>
      <c r="AE51" s="474"/>
      <c r="AF51" s="474"/>
      <c r="AG51" s="474"/>
      <c r="AH51" s="474"/>
      <c r="AI51" s="475"/>
    </row>
    <row r="52" spans="1:40" ht="30.75" customHeight="1">
      <c r="A52" s="805" t="s">
        <v>238</v>
      </c>
      <c r="B52" s="805"/>
      <c r="C52" s="794" t="s">
        <v>254</v>
      </c>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c r="AD52" s="794"/>
      <c r="AE52" s="794"/>
      <c r="AF52" s="794"/>
      <c r="AG52" s="794"/>
      <c r="AH52" s="794"/>
      <c r="AI52" s="794"/>
    </row>
    <row r="53" spans="1:40" ht="15" customHeight="1">
      <c r="A53" s="249"/>
      <c r="B53" s="249"/>
      <c r="C53" s="759"/>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59"/>
      <c r="AE53" s="759"/>
      <c r="AF53" s="759"/>
      <c r="AG53" s="759"/>
      <c r="AH53" s="759"/>
      <c r="AI53" s="759"/>
    </row>
    <row r="54" spans="1:40" ht="15" customHeight="1">
      <c r="A54" s="757" t="s">
        <v>240</v>
      </c>
      <c r="B54" s="757"/>
      <c r="C54" s="757" t="s">
        <v>255</v>
      </c>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row>
    <row r="55" spans="1:40" ht="15" customHeight="1">
      <c r="A55" s="519" t="s">
        <v>78</v>
      </c>
      <c r="B55" s="482"/>
      <c r="C55" s="769" t="s">
        <v>174</v>
      </c>
      <c r="D55" s="488"/>
      <c r="E55" s="488" t="s">
        <v>44</v>
      </c>
      <c r="F55" s="488"/>
      <c r="G55" s="488"/>
      <c r="H55" s="488"/>
      <c r="I55" s="488"/>
      <c r="J55" s="488"/>
      <c r="K55" s="488" t="s">
        <v>31</v>
      </c>
      <c r="L55" s="488"/>
      <c r="M55" s="488"/>
      <c r="N55" s="488"/>
      <c r="O55" s="488"/>
      <c r="P55" s="488"/>
      <c r="Q55" s="801" t="s">
        <v>26</v>
      </c>
      <c r="R55" s="801" t="s">
        <v>243</v>
      </c>
      <c r="S55" s="488" t="s">
        <v>28</v>
      </c>
      <c r="T55" s="488"/>
      <c r="U55" s="488"/>
      <c r="V55" s="488"/>
      <c r="W55" s="488" t="s">
        <v>29</v>
      </c>
      <c r="X55" s="488"/>
      <c r="Y55" s="488" t="s">
        <v>30</v>
      </c>
      <c r="Z55" s="488"/>
      <c r="AA55" s="798" t="s">
        <v>256</v>
      </c>
      <c r="AB55" s="798"/>
      <c r="AC55" s="798"/>
      <c r="AD55" s="798"/>
      <c r="AE55" s="765" t="s">
        <v>257</v>
      </c>
      <c r="AF55" s="799"/>
      <c r="AG55" s="766"/>
      <c r="AH55" s="769" t="s">
        <v>293</v>
      </c>
      <c r="AI55" s="488"/>
    </row>
    <row r="56" spans="1:40" ht="15" customHeight="1">
      <c r="A56" s="582"/>
      <c r="B56" s="475"/>
      <c r="C56" s="488"/>
      <c r="D56" s="488"/>
      <c r="E56" s="802" t="s">
        <v>25</v>
      </c>
      <c r="F56" s="803"/>
      <c r="G56" s="723"/>
      <c r="H56" s="803" t="s">
        <v>10</v>
      </c>
      <c r="I56" s="803"/>
      <c r="J56" s="804"/>
      <c r="K56" s="802" t="s">
        <v>57</v>
      </c>
      <c r="L56" s="803"/>
      <c r="M56" s="803"/>
      <c r="N56" s="722" t="s">
        <v>58</v>
      </c>
      <c r="O56" s="803"/>
      <c r="P56" s="804"/>
      <c r="Q56" s="801"/>
      <c r="R56" s="801"/>
      <c r="S56" s="488"/>
      <c r="T56" s="488"/>
      <c r="U56" s="488"/>
      <c r="V56" s="488"/>
      <c r="W56" s="488"/>
      <c r="X56" s="488"/>
      <c r="Y56" s="488"/>
      <c r="Z56" s="488"/>
      <c r="AA56" s="798"/>
      <c r="AB56" s="798"/>
      <c r="AC56" s="798"/>
      <c r="AD56" s="798"/>
      <c r="AE56" s="767"/>
      <c r="AF56" s="800"/>
      <c r="AG56" s="768"/>
      <c r="AH56" s="488"/>
      <c r="AI56" s="488"/>
    </row>
    <row r="57" spans="1:40" ht="33.75" customHeight="1">
      <c r="A57" s="488" t="str">
        <f>IF($AN57=0,"",VLOOKUP($AN57,③女入力!$B$10:$AX$25,40))</f>
        <v/>
      </c>
      <c r="B57" s="488"/>
      <c r="C57" s="488">
        <f>'⑥-2関東女選択'!$AE18</f>
        <v>0</v>
      </c>
      <c r="D57" s="488"/>
      <c r="E57" s="488" t="str">
        <f>IF($AN57=0,"",VLOOKUP($AN57,③女入力!$B$10:$AX$25,3))</f>
        <v/>
      </c>
      <c r="F57" s="488"/>
      <c r="G57" s="578"/>
      <c r="H57" s="730" t="str">
        <f>IF($AN57=0,"",VLOOKUP($AN57,③女入力!$B$10:$AX$25,7))</f>
        <v/>
      </c>
      <c r="I57" s="573"/>
      <c r="J57" s="574"/>
      <c r="K57" s="488" t="str">
        <f>IF($AN57=0,"",VLOOKUP($AN57,③女入力!$B$10:$AX$25,11))</f>
        <v/>
      </c>
      <c r="L57" s="488"/>
      <c r="M57" s="797"/>
      <c r="N57" s="574" t="str">
        <f>IF($AN57=0,"",VLOOKUP($AN57,③女入力!$B$10:$AX$25,15))</f>
        <v/>
      </c>
      <c r="O57" s="488"/>
      <c r="P57" s="488"/>
      <c r="Q57" s="119" t="str">
        <f>IF($AN57=0,"",VLOOKUP($AN57,③女入力!$B$10:$AX$25,19))</f>
        <v/>
      </c>
      <c r="R57" s="119" t="str">
        <f>IF($AN57=0,"",VLOOKUP($AN57,③女入力!$B$10:$AX$25,21))</f>
        <v/>
      </c>
      <c r="S57" s="795" t="str">
        <f>IF($AN57=0,"",VLOOKUP($AN57,③女入力!$B$10:$AX$25,23))</f>
        <v/>
      </c>
      <c r="T57" s="795"/>
      <c r="U57" s="795"/>
      <c r="V57" s="795"/>
      <c r="W57" s="488" t="str">
        <f>IF($AN57=0,"",VLOOKUP($AN57,③女入力!$B$10:$AX$25,34))</f>
        <v/>
      </c>
      <c r="X57" s="488"/>
      <c r="Y57" s="488" t="str">
        <f>IF($AN57=0,"",VLOOKUP($AN57,③女入力!$B$10:$AX$25,37))</f>
        <v/>
      </c>
      <c r="Z57" s="488"/>
      <c r="AA57" s="488" t="str">
        <f>IF($AN57=0,"",VLOOKUP($AN57,③女入力!$B$10:$BA$33,44)&amp;VLOOKUP($AN57,③女入力!$B$10:$BA$33,45))</f>
        <v/>
      </c>
      <c r="AB57" s="488"/>
      <c r="AC57" s="488"/>
      <c r="AD57" s="488"/>
      <c r="AE57" s="796" t="str">
        <f>IF($AN57=0,"",VLOOKUP($AN57,③女入力!$B$10:$BA$33,46))</f>
        <v/>
      </c>
      <c r="AF57" s="796"/>
      <c r="AG57" s="796"/>
      <c r="AH57" s="769" t="str">
        <f>IF($AN57=0,"",VLOOKUP($AN57,③女入力!$B$10:$BX$25,47))</f>
        <v/>
      </c>
      <c r="AI57" s="769"/>
      <c r="AN57" s="250">
        <f>'⑥-2関東女選択'!AD18</f>
        <v>0</v>
      </c>
    </row>
    <row r="58" spans="1:40" ht="33.75" customHeight="1">
      <c r="A58" s="488" t="str">
        <f>IF($AN58=0,"",VLOOKUP($AN58,③女入力!$B$10:$AX$25,40))</f>
        <v/>
      </c>
      <c r="B58" s="488"/>
      <c r="C58" s="488">
        <f>'⑥-2関東女選択'!$AE19</f>
        <v>0</v>
      </c>
      <c r="D58" s="488"/>
      <c r="E58" s="488" t="str">
        <f>IF($AN58=0,"",VLOOKUP($AN58,③女入力!$B$10:$AX$25,3))</f>
        <v/>
      </c>
      <c r="F58" s="488"/>
      <c r="G58" s="578"/>
      <c r="H58" s="730" t="str">
        <f>IF($AN58=0,"",VLOOKUP($AN58,③女入力!$B$10:$AX$25,7))</f>
        <v/>
      </c>
      <c r="I58" s="573"/>
      <c r="J58" s="574"/>
      <c r="K58" s="488" t="str">
        <f>IF($AN58=0,"",VLOOKUP($AN58,③女入力!$B$10:$AX$25,11))</f>
        <v/>
      </c>
      <c r="L58" s="488"/>
      <c r="M58" s="797"/>
      <c r="N58" s="574" t="str">
        <f>IF($AN58=0,"",VLOOKUP($AN58,③女入力!$B$10:$AX$25,15))</f>
        <v/>
      </c>
      <c r="O58" s="488"/>
      <c r="P58" s="488"/>
      <c r="Q58" s="119" t="str">
        <f>IF($AN58=0,"",VLOOKUP($AN58,③女入力!$B$10:$AX$25,19))</f>
        <v/>
      </c>
      <c r="R58" s="119" t="str">
        <f>IF($AN58=0,"",VLOOKUP($AN58,③女入力!$B$10:$AX$25,21))</f>
        <v/>
      </c>
      <c r="S58" s="795" t="str">
        <f>IF($AN58=0,"",VLOOKUP($AN58,③女入力!$B$10:$AX$25,23))</f>
        <v/>
      </c>
      <c r="T58" s="795"/>
      <c r="U58" s="795"/>
      <c r="V58" s="795"/>
      <c r="W58" s="488" t="str">
        <f>IF($AN58=0,"",VLOOKUP($AN58,③女入力!$B$10:$AX$25,34))</f>
        <v/>
      </c>
      <c r="X58" s="488"/>
      <c r="Y58" s="488" t="str">
        <f>IF($AN58=0,"",VLOOKUP($AN58,③女入力!$B$10:$AX$25,37))</f>
        <v/>
      </c>
      <c r="Z58" s="488"/>
      <c r="AA58" s="488" t="str">
        <f>IF($AN58=0,"",VLOOKUP($AN58,③女入力!$B$10:$BA$33,44)&amp;VLOOKUP($AN58,③女入力!$B$10:$BA$33,45))</f>
        <v/>
      </c>
      <c r="AB58" s="488"/>
      <c r="AC58" s="488"/>
      <c r="AD58" s="488"/>
      <c r="AE58" s="796" t="str">
        <f>IF($AN58=0,"",VLOOKUP($AN58,③女入力!$B$10:$BA$33,46))</f>
        <v/>
      </c>
      <c r="AF58" s="796"/>
      <c r="AG58" s="796"/>
      <c r="AH58" s="769" t="str">
        <f>IF($AN58=0,"",VLOOKUP($AN58,③女入力!$B$10:$BX$25,47))</f>
        <v/>
      </c>
      <c r="AI58" s="769"/>
      <c r="AN58" s="250">
        <f>'⑥-2関東女選択'!AD19</f>
        <v>0</v>
      </c>
    </row>
    <row r="59" spans="1:40" ht="33.75" customHeight="1">
      <c r="A59" s="488" t="str">
        <f>IF($AN59=0,"",VLOOKUP($AN59,③女入力!$B$10:$AX$25,40))</f>
        <v/>
      </c>
      <c r="B59" s="488"/>
      <c r="C59" s="488">
        <f>'⑥-2関東女選択'!$AE20</f>
        <v>0</v>
      </c>
      <c r="D59" s="488"/>
      <c r="E59" s="488" t="str">
        <f>IF($AN59=0,"",VLOOKUP($AN59,③女入力!$B$10:$AX$25,3))</f>
        <v/>
      </c>
      <c r="F59" s="488"/>
      <c r="G59" s="578"/>
      <c r="H59" s="730" t="str">
        <f>IF($AN59=0,"",VLOOKUP($AN59,③女入力!$B$10:$AX$25,7))</f>
        <v/>
      </c>
      <c r="I59" s="573"/>
      <c r="J59" s="574"/>
      <c r="K59" s="488" t="str">
        <f>IF($AN59=0,"",VLOOKUP($AN59,③女入力!$B$10:$AX$25,11))</f>
        <v/>
      </c>
      <c r="L59" s="488"/>
      <c r="M59" s="797"/>
      <c r="N59" s="574" t="str">
        <f>IF($AN59=0,"",VLOOKUP($AN59,③女入力!$B$10:$AX$25,15))</f>
        <v/>
      </c>
      <c r="O59" s="488"/>
      <c r="P59" s="488"/>
      <c r="Q59" s="119" t="str">
        <f>IF($AN59=0,"",VLOOKUP($AN59,③女入力!$B$10:$AX$25,19))</f>
        <v/>
      </c>
      <c r="R59" s="119" t="str">
        <f>IF($AN59=0,"",VLOOKUP($AN59,③女入力!$B$10:$AX$25,21))</f>
        <v/>
      </c>
      <c r="S59" s="795" t="str">
        <f>IF($AN59=0,"",VLOOKUP($AN59,③女入力!$B$10:$AX$25,23))</f>
        <v/>
      </c>
      <c r="T59" s="795"/>
      <c r="U59" s="795"/>
      <c r="V59" s="795"/>
      <c r="W59" s="488" t="str">
        <f>IF($AN59=0,"",VLOOKUP($AN59,③女入力!$B$10:$AX$25,34))</f>
        <v/>
      </c>
      <c r="X59" s="488"/>
      <c r="Y59" s="488" t="str">
        <f>IF($AN59=0,"",VLOOKUP($AN59,③女入力!$B$10:$AX$25,37))</f>
        <v/>
      </c>
      <c r="Z59" s="488"/>
      <c r="AA59" s="488" t="str">
        <f>IF($AN59=0,"",VLOOKUP($AN59,③女入力!$B$10:$BA$33,44)&amp;VLOOKUP($AN59,③女入力!$B$10:$BA$33,45))</f>
        <v/>
      </c>
      <c r="AB59" s="488"/>
      <c r="AC59" s="488"/>
      <c r="AD59" s="488"/>
      <c r="AE59" s="796" t="str">
        <f>IF($AN59=0,"",VLOOKUP($AN59,③女入力!$B$10:$BA$33,46))</f>
        <v/>
      </c>
      <c r="AF59" s="796"/>
      <c r="AG59" s="796"/>
      <c r="AH59" s="769" t="str">
        <f>IF($AN59=0,"",VLOOKUP($AN59,③女入力!$B$10:$BX$25,47))</f>
        <v/>
      </c>
      <c r="AI59" s="769"/>
      <c r="AN59" s="250">
        <f>'⑥-2関東女選択'!AD20</f>
        <v>0</v>
      </c>
    </row>
    <row r="60" spans="1:40" ht="33.75" customHeight="1">
      <c r="A60" s="488" t="str">
        <f>IF($AN60=0,"",VLOOKUP($AN60,③女入力!$B$10:$AX$25,40))</f>
        <v/>
      </c>
      <c r="B60" s="488"/>
      <c r="C60" s="488">
        <f>'⑥-2関東女選択'!$AE21</f>
        <v>0</v>
      </c>
      <c r="D60" s="488"/>
      <c r="E60" s="488" t="str">
        <f>IF($AN60=0,"",VLOOKUP($AN60,③女入力!$B$10:$AX$25,3))</f>
        <v/>
      </c>
      <c r="F60" s="488"/>
      <c r="G60" s="578"/>
      <c r="H60" s="730" t="str">
        <f>IF($AN60=0,"",VLOOKUP($AN60,③女入力!$B$10:$AX$25,7))</f>
        <v/>
      </c>
      <c r="I60" s="573"/>
      <c r="J60" s="574"/>
      <c r="K60" s="488" t="str">
        <f>IF($AN60=0,"",VLOOKUP($AN60,③女入力!$B$10:$AX$25,11))</f>
        <v/>
      </c>
      <c r="L60" s="488"/>
      <c r="M60" s="797"/>
      <c r="N60" s="574" t="str">
        <f>IF($AN60=0,"",VLOOKUP($AN60,③女入力!$B$10:$AX$25,15))</f>
        <v/>
      </c>
      <c r="O60" s="488"/>
      <c r="P60" s="488"/>
      <c r="Q60" s="119" t="str">
        <f>IF($AN60=0,"",VLOOKUP($AN60,③女入力!$B$10:$AX$25,19))</f>
        <v/>
      </c>
      <c r="R60" s="119" t="str">
        <f>IF($AN60=0,"",VLOOKUP($AN60,③女入力!$B$10:$AX$25,21))</f>
        <v/>
      </c>
      <c r="S60" s="795" t="str">
        <f>IF($AN60=0,"",VLOOKUP($AN60,③女入力!$B$10:$AX$25,23))</f>
        <v/>
      </c>
      <c r="T60" s="795"/>
      <c r="U60" s="795"/>
      <c r="V60" s="795"/>
      <c r="W60" s="488" t="str">
        <f>IF($AN60=0,"",VLOOKUP($AN60,③女入力!$B$10:$AX$25,34))</f>
        <v/>
      </c>
      <c r="X60" s="488"/>
      <c r="Y60" s="488" t="str">
        <f>IF($AN60=0,"",VLOOKUP($AN60,③女入力!$B$10:$AX$25,37))</f>
        <v/>
      </c>
      <c r="Z60" s="488"/>
      <c r="AA60" s="488" t="str">
        <f>IF($AN60=0,"",VLOOKUP($AN60,③女入力!$B$10:$BA$33,44)&amp;VLOOKUP($AN60,③女入力!$B$10:$BA$33,45))</f>
        <v/>
      </c>
      <c r="AB60" s="488"/>
      <c r="AC60" s="488"/>
      <c r="AD60" s="488"/>
      <c r="AE60" s="796" t="str">
        <f>IF($AN60=0,"",VLOOKUP($AN60,③女入力!$B$10:$BA$33,46))</f>
        <v/>
      </c>
      <c r="AF60" s="796"/>
      <c r="AG60" s="796"/>
      <c r="AH60" s="769" t="str">
        <f>IF($AN60=0,"",VLOOKUP($AN60,③女入力!$B$10:$BX$25,47))</f>
        <v/>
      </c>
      <c r="AI60" s="769"/>
      <c r="AN60" s="250">
        <f>'⑥-2関東女選択'!AD21</f>
        <v>0</v>
      </c>
    </row>
    <row r="61" spans="1:40" ht="33.75" customHeight="1">
      <c r="A61" s="488" t="str">
        <f>IF($AN61=0,"",VLOOKUP($AN61,③女入力!$B$10:$AX$25,40))</f>
        <v/>
      </c>
      <c r="B61" s="488"/>
      <c r="C61" s="488">
        <f>'⑥-2関東女選択'!$AE22</f>
        <v>0</v>
      </c>
      <c r="D61" s="488"/>
      <c r="E61" s="488" t="str">
        <f>IF($AN61=0,"",VLOOKUP($AN61,③女入力!$B$10:$AX$25,3))</f>
        <v/>
      </c>
      <c r="F61" s="488"/>
      <c r="G61" s="578"/>
      <c r="H61" s="730" t="str">
        <f>IF($AN61=0,"",VLOOKUP($AN61,③女入力!$B$10:$AX$25,7))</f>
        <v/>
      </c>
      <c r="I61" s="573"/>
      <c r="J61" s="574"/>
      <c r="K61" s="488" t="str">
        <f>IF($AN61=0,"",VLOOKUP($AN61,③女入力!$B$10:$AX$25,11))</f>
        <v/>
      </c>
      <c r="L61" s="488"/>
      <c r="M61" s="797"/>
      <c r="N61" s="574" t="str">
        <f>IF($AN61=0,"",VLOOKUP($AN61,③女入力!$B$10:$AX$25,15))</f>
        <v/>
      </c>
      <c r="O61" s="488"/>
      <c r="P61" s="488"/>
      <c r="Q61" s="119" t="str">
        <f>IF($AN61=0,"",VLOOKUP($AN61,③女入力!$B$10:$AX$25,19))</f>
        <v/>
      </c>
      <c r="R61" s="119" t="str">
        <f>IF($AN61=0,"",VLOOKUP($AN61,③女入力!$B$10:$AX$25,21))</f>
        <v/>
      </c>
      <c r="S61" s="795" t="str">
        <f>IF($AN61=0,"",VLOOKUP($AN61,③女入力!$B$10:$AX$25,23))</f>
        <v/>
      </c>
      <c r="T61" s="795"/>
      <c r="U61" s="795"/>
      <c r="V61" s="795"/>
      <c r="W61" s="488" t="str">
        <f>IF($AN61=0,"",VLOOKUP($AN61,③女入力!$B$10:$AX$25,34))</f>
        <v/>
      </c>
      <c r="X61" s="488"/>
      <c r="Y61" s="488" t="str">
        <f>IF($AN61=0,"",VLOOKUP($AN61,③女入力!$B$10:$AX$25,37))</f>
        <v/>
      </c>
      <c r="Z61" s="488"/>
      <c r="AA61" s="488" t="str">
        <f>IF($AN61=0,"",VLOOKUP($AN61,③女入力!$B$10:$BA$33,44)&amp;VLOOKUP($AN61,③女入力!$B$10:$BA$33,45))</f>
        <v/>
      </c>
      <c r="AB61" s="488"/>
      <c r="AC61" s="488"/>
      <c r="AD61" s="488"/>
      <c r="AE61" s="796" t="str">
        <f>IF($AN61=0,"",VLOOKUP($AN61,③女入力!$B$10:$BA$33,46))</f>
        <v/>
      </c>
      <c r="AF61" s="796"/>
      <c r="AG61" s="796"/>
      <c r="AH61" s="769" t="str">
        <f>IF($AN61=0,"",VLOOKUP($AN61,③女入力!$B$10:$BX$25,47))</f>
        <v/>
      </c>
      <c r="AI61" s="769"/>
      <c r="AN61" s="250">
        <f>'⑥-2関東女選択'!AD22</f>
        <v>0</v>
      </c>
    </row>
    <row r="62" spans="1:40" ht="33.75" customHeight="1">
      <c r="A62" s="488" t="str">
        <f>IF($AN62=0,"",VLOOKUP($AN62,③女入力!$B$10:$AX$25,40))</f>
        <v/>
      </c>
      <c r="B62" s="488"/>
      <c r="C62" s="488">
        <f>'⑥-2関東女選択'!$AE23</f>
        <v>0</v>
      </c>
      <c r="D62" s="488"/>
      <c r="E62" s="488" t="str">
        <f>IF($AN62=0,"",VLOOKUP($AN62,③女入力!$B$10:$AX$25,3))</f>
        <v/>
      </c>
      <c r="F62" s="488"/>
      <c r="G62" s="578"/>
      <c r="H62" s="730" t="str">
        <f>IF($AN62=0,"",VLOOKUP($AN62,③女入力!$B$10:$AX$25,7))</f>
        <v/>
      </c>
      <c r="I62" s="573"/>
      <c r="J62" s="574"/>
      <c r="K62" s="488" t="str">
        <f>IF($AN62=0,"",VLOOKUP($AN62,③女入力!$B$10:$AX$25,11))</f>
        <v/>
      </c>
      <c r="L62" s="488"/>
      <c r="M62" s="797"/>
      <c r="N62" s="574" t="str">
        <f>IF($AN62=0,"",VLOOKUP($AN62,③女入力!$B$10:$AX$25,15))</f>
        <v/>
      </c>
      <c r="O62" s="488"/>
      <c r="P62" s="488"/>
      <c r="Q62" s="119" t="str">
        <f>IF($AN62=0,"",VLOOKUP($AN62,③女入力!$B$10:$AX$25,19))</f>
        <v/>
      </c>
      <c r="R62" s="119" t="str">
        <f>IF($AN62=0,"",VLOOKUP($AN62,③女入力!$B$10:$AX$25,21))</f>
        <v/>
      </c>
      <c r="S62" s="795" t="str">
        <f>IF($AN62=0,"",VLOOKUP($AN62,③女入力!$B$10:$AX$25,23))</f>
        <v/>
      </c>
      <c r="T62" s="795"/>
      <c r="U62" s="795"/>
      <c r="V62" s="795"/>
      <c r="W62" s="488" t="str">
        <f>IF($AN62=0,"",VLOOKUP($AN62,③女入力!$B$10:$AX$25,34))</f>
        <v/>
      </c>
      <c r="X62" s="488"/>
      <c r="Y62" s="488" t="str">
        <f>IF($AN62=0,"",VLOOKUP($AN62,③女入力!$B$10:$AX$25,37))</f>
        <v/>
      </c>
      <c r="Z62" s="488"/>
      <c r="AA62" s="488" t="str">
        <f>IF($AN62=0,"",VLOOKUP($AN62,③女入力!$B$10:$BA$33,44)&amp;VLOOKUP($AN62,③女入力!$B$10:$BA$33,45))</f>
        <v/>
      </c>
      <c r="AB62" s="488"/>
      <c r="AC62" s="488"/>
      <c r="AD62" s="488"/>
      <c r="AE62" s="796" t="str">
        <f>IF($AN62=0,"",VLOOKUP($AN62,③女入力!$B$10:$BA$33,46))</f>
        <v/>
      </c>
      <c r="AF62" s="796"/>
      <c r="AG62" s="796"/>
      <c r="AH62" s="769" t="str">
        <f>IF($AN62=0,"",VLOOKUP($AN62,③女入力!$B$10:$BX$25,47))</f>
        <v/>
      </c>
      <c r="AI62" s="769"/>
      <c r="AN62" s="250">
        <f>'⑥-2関東女選択'!AD23</f>
        <v>0</v>
      </c>
    </row>
    <row r="63" spans="1:40" ht="33.75" customHeight="1">
      <c r="A63" s="488" t="str">
        <f>IF($AN63=0,"",VLOOKUP($AN63,③女入力!$B$10:$AX$25,40))</f>
        <v/>
      </c>
      <c r="B63" s="488"/>
      <c r="C63" s="488">
        <f>'⑥-2関東女選択'!$AE24</f>
        <v>0</v>
      </c>
      <c r="D63" s="488"/>
      <c r="E63" s="488" t="str">
        <f>IF($AN63=0,"",VLOOKUP($AN63,③女入力!$B$10:$AX$25,3))</f>
        <v/>
      </c>
      <c r="F63" s="488"/>
      <c r="G63" s="578"/>
      <c r="H63" s="730" t="str">
        <f>IF($AN63=0,"",VLOOKUP($AN63,③女入力!$B$10:$AX$25,7))</f>
        <v/>
      </c>
      <c r="I63" s="573"/>
      <c r="J63" s="574"/>
      <c r="K63" s="488" t="str">
        <f>IF($AN63=0,"",VLOOKUP($AN63,③女入力!$B$10:$AX$25,11))</f>
        <v/>
      </c>
      <c r="L63" s="488"/>
      <c r="M63" s="797"/>
      <c r="N63" s="574" t="str">
        <f>IF($AN63=0,"",VLOOKUP($AN63,③女入力!$B$10:$AX$25,15))</f>
        <v/>
      </c>
      <c r="O63" s="488"/>
      <c r="P63" s="488"/>
      <c r="Q63" s="119" t="str">
        <f>IF($AN63=0,"",VLOOKUP($AN63,③女入力!$B$10:$AX$25,19))</f>
        <v/>
      </c>
      <c r="R63" s="119" t="str">
        <f>IF($AN63=0,"",VLOOKUP($AN63,③女入力!$B$10:$AX$25,21))</f>
        <v/>
      </c>
      <c r="S63" s="795" t="str">
        <f>IF($AN63=0,"",VLOOKUP($AN63,③女入力!$B$10:$AX$25,23))</f>
        <v/>
      </c>
      <c r="T63" s="795"/>
      <c r="U63" s="795"/>
      <c r="V63" s="795"/>
      <c r="W63" s="488" t="str">
        <f>IF($AN63=0,"",VLOOKUP($AN63,③女入力!$B$10:$AX$25,34))</f>
        <v/>
      </c>
      <c r="X63" s="488"/>
      <c r="Y63" s="488" t="str">
        <f>IF($AN63=0,"",VLOOKUP($AN63,③女入力!$B$10:$AX$25,37))</f>
        <v/>
      </c>
      <c r="Z63" s="488"/>
      <c r="AA63" s="488" t="str">
        <f>IF($AN63=0,"",VLOOKUP($AN63,③女入力!$B$10:$BA$33,44)&amp;VLOOKUP($AN63,③女入力!$B$10:$BA$33,45))</f>
        <v/>
      </c>
      <c r="AB63" s="488"/>
      <c r="AC63" s="488"/>
      <c r="AD63" s="488"/>
      <c r="AE63" s="796" t="str">
        <f>IF($AN63=0,"",VLOOKUP($AN63,③女入力!$B$10:$BA$33,46))</f>
        <v/>
      </c>
      <c r="AF63" s="796"/>
      <c r="AG63" s="796"/>
      <c r="AH63" s="769" t="str">
        <f>IF($AN63=0,"",VLOOKUP($AN63,③女入力!$B$10:$BX$25,47))</f>
        <v/>
      </c>
      <c r="AI63" s="769"/>
      <c r="AN63" s="250">
        <f>'⑥-2関東女選択'!AD24</f>
        <v>0</v>
      </c>
    </row>
    <row r="64" spans="1:40" ht="33.75" customHeight="1">
      <c r="A64" s="488" t="str">
        <f>IF($AN64=0,"",VLOOKUP($AN64,③女入力!$B$10:$AX$25,40))</f>
        <v/>
      </c>
      <c r="B64" s="488"/>
      <c r="C64" s="488">
        <f>'⑥-2関東女選択'!$AE25</f>
        <v>0</v>
      </c>
      <c r="D64" s="488"/>
      <c r="E64" s="488" t="str">
        <f>IF($AN64=0,"",VLOOKUP($AN64,③女入力!$B$10:$AX$25,3))</f>
        <v/>
      </c>
      <c r="F64" s="488"/>
      <c r="G64" s="578"/>
      <c r="H64" s="730" t="str">
        <f>IF($AN64=0,"",VLOOKUP($AN64,③女入力!$B$10:$AX$25,7))</f>
        <v/>
      </c>
      <c r="I64" s="573"/>
      <c r="J64" s="574"/>
      <c r="K64" s="488" t="str">
        <f>IF($AN64=0,"",VLOOKUP($AN64,③女入力!$B$10:$AX$25,11))</f>
        <v/>
      </c>
      <c r="L64" s="488"/>
      <c r="M64" s="797"/>
      <c r="N64" s="574" t="str">
        <f>IF($AN64=0,"",VLOOKUP($AN64,③女入力!$B$10:$AX$25,15))</f>
        <v/>
      </c>
      <c r="O64" s="488"/>
      <c r="P64" s="488"/>
      <c r="Q64" s="119" t="str">
        <f>IF($AN64=0,"",VLOOKUP($AN64,③女入力!$B$10:$AX$25,19))</f>
        <v/>
      </c>
      <c r="R64" s="119" t="str">
        <f>IF($AN64=0,"",VLOOKUP($AN64,③女入力!$B$10:$AX$25,21))</f>
        <v/>
      </c>
      <c r="S64" s="795" t="str">
        <f>IF($AN64=0,"",VLOOKUP($AN64,③女入力!$B$10:$AX$25,23))</f>
        <v/>
      </c>
      <c r="T64" s="795"/>
      <c r="U64" s="795"/>
      <c r="V64" s="795"/>
      <c r="W64" s="488" t="str">
        <f>IF($AN64=0,"",VLOOKUP($AN64,③女入力!$B$10:$AX$25,34))</f>
        <v/>
      </c>
      <c r="X64" s="488"/>
      <c r="Y64" s="488" t="str">
        <f>IF($AN64=0,"",VLOOKUP($AN64,③女入力!$B$10:$AX$25,37))</f>
        <v/>
      </c>
      <c r="Z64" s="488"/>
      <c r="AA64" s="488" t="str">
        <f>IF($AN64=0,"",VLOOKUP($AN64,③女入力!$B$10:$BA$33,44)&amp;VLOOKUP($AN64,③女入力!$B$10:$BA$33,45))</f>
        <v/>
      </c>
      <c r="AB64" s="488"/>
      <c r="AC64" s="488"/>
      <c r="AD64" s="488"/>
      <c r="AE64" s="796" t="str">
        <f>IF($AN64=0,"",VLOOKUP($AN64,③女入力!$B$10:$BA$33,46))</f>
        <v/>
      </c>
      <c r="AF64" s="796"/>
      <c r="AG64" s="796"/>
      <c r="AH64" s="769" t="str">
        <f>IF($AN64=0,"",VLOOKUP($AN64,③女入力!$B$10:$BX$25,47))</f>
        <v/>
      </c>
      <c r="AI64" s="769"/>
      <c r="AN64" s="250">
        <f>'⑥-2関東女選択'!AD25</f>
        <v>0</v>
      </c>
    </row>
    <row r="65" spans="1:42" ht="30" customHeight="1">
      <c r="A65" s="794" t="s">
        <v>258</v>
      </c>
      <c r="B65" s="794"/>
      <c r="C65" s="794" t="s">
        <v>264</v>
      </c>
      <c r="D65" s="794"/>
      <c r="E65" s="794"/>
      <c r="F65" s="794"/>
      <c r="G65" s="794"/>
      <c r="H65" s="794"/>
      <c r="I65" s="794"/>
      <c r="J65" s="794"/>
      <c r="K65" s="794"/>
      <c r="L65" s="794"/>
      <c r="M65" s="794"/>
      <c r="N65" s="794"/>
      <c r="O65" s="794"/>
      <c r="P65" s="794"/>
      <c r="Q65" s="794"/>
      <c r="R65" s="794"/>
      <c r="S65" s="794"/>
      <c r="T65" s="794"/>
      <c r="U65" s="794"/>
      <c r="V65" s="794"/>
      <c r="W65" s="794"/>
      <c r="X65" s="794"/>
      <c r="Y65" s="794"/>
      <c r="Z65" s="794"/>
      <c r="AA65" s="794"/>
      <c r="AB65" s="794"/>
      <c r="AC65" s="794"/>
      <c r="AD65" s="794"/>
      <c r="AE65" s="794"/>
      <c r="AF65" s="794"/>
      <c r="AG65" s="794"/>
      <c r="AH65" s="794"/>
      <c r="AI65" s="794"/>
    </row>
    <row r="66" spans="1:42" ht="15" customHeight="1">
      <c r="A66" s="773" t="s">
        <v>260</v>
      </c>
      <c r="B66" s="773"/>
      <c r="C66" s="773" t="s">
        <v>261</v>
      </c>
      <c r="D66" s="773"/>
      <c r="E66" s="773"/>
      <c r="F66" s="773"/>
      <c r="G66" s="773"/>
      <c r="H66" s="773"/>
      <c r="I66" s="773"/>
      <c r="J66" s="773"/>
      <c r="K66" s="773"/>
      <c r="L66" s="773"/>
      <c r="M66" s="773"/>
      <c r="N66" s="773"/>
      <c r="O66" s="773"/>
      <c r="P66" s="773"/>
      <c r="Q66" s="773"/>
      <c r="R66" s="773"/>
      <c r="S66" s="773"/>
      <c r="T66" s="773"/>
      <c r="U66" s="773"/>
      <c r="V66" s="773"/>
      <c r="W66" s="773"/>
      <c r="X66" s="773"/>
      <c r="Y66" s="773"/>
      <c r="Z66" s="773"/>
      <c r="AA66" s="773"/>
      <c r="AB66" s="773"/>
      <c r="AC66" s="773"/>
      <c r="AD66" s="773"/>
      <c r="AE66" s="773"/>
      <c r="AF66" s="773"/>
      <c r="AG66" s="773"/>
      <c r="AH66" s="773"/>
      <c r="AI66" s="773"/>
    </row>
    <row r="67" spans="1:42" ht="30" customHeight="1">
      <c r="A67" s="246" t="s">
        <v>102</v>
      </c>
      <c r="B67" s="247"/>
      <c r="C67" s="759" t="s">
        <v>413</v>
      </c>
      <c r="D67" s="759"/>
      <c r="E67" s="759"/>
      <c r="F67" s="759"/>
      <c r="G67" s="759"/>
      <c r="H67" s="759"/>
      <c r="I67" s="759"/>
      <c r="J67" s="759"/>
      <c r="K67" s="759"/>
      <c r="L67" s="759"/>
      <c r="M67" s="759"/>
      <c r="N67" s="759"/>
      <c r="O67" s="759"/>
      <c r="P67" s="759"/>
      <c r="Q67" s="759"/>
      <c r="R67" s="759"/>
      <c r="S67" s="759"/>
      <c r="T67" s="759"/>
      <c r="U67" s="759"/>
      <c r="V67" s="759"/>
      <c r="W67" s="759"/>
      <c r="X67" s="759"/>
      <c r="Y67" s="759"/>
      <c r="Z67" s="759"/>
      <c r="AA67" s="759"/>
      <c r="AB67" s="759"/>
      <c r="AC67" s="759"/>
      <c r="AD67" s="759"/>
      <c r="AE67" s="759"/>
      <c r="AF67" s="759"/>
      <c r="AG67" s="759"/>
      <c r="AH67" s="759"/>
      <c r="AI67" s="759"/>
    </row>
    <row r="68" spans="1:42" ht="15" customHeight="1">
      <c r="C68" s="757" t="s">
        <v>219</v>
      </c>
      <c r="D68" s="757"/>
      <c r="E68" s="757"/>
      <c r="F68" s="757"/>
      <c r="G68" s="757"/>
      <c r="H68" s="757"/>
      <c r="J68" s="119">
        <f>①基本情報!$K$66</f>
        <v>0</v>
      </c>
      <c r="L68" s="757" t="s">
        <v>220</v>
      </c>
      <c r="M68" s="757"/>
      <c r="N68" s="757"/>
      <c r="O68" s="757"/>
      <c r="P68" s="757"/>
      <c r="Q68" s="757"/>
      <c r="R68" s="757"/>
      <c r="S68" s="757"/>
      <c r="T68" s="757"/>
      <c r="U68" s="757"/>
      <c r="V68" s="757"/>
      <c r="W68" s="757"/>
      <c r="X68" s="757"/>
      <c r="Y68" s="757"/>
      <c r="Z68" s="757"/>
      <c r="AA68" s="757"/>
      <c r="AB68" s="757"/>
      <c r="AC68" s="757"/>
      <c r="AD68" s="757"/>
      <c r="AE68" s="757"/>
      <c r="AF68" s="757"/>
      <c r="AG68" s="757"/>
    </row>
    <row r="69" spans="1:42" ht="9.75" customHeight="1"/>
    <row r="70" spans="1:42" ht="15" customHeight="1">
      <c r="J70" s="119">
        <f>①基本情報!$K$68</f>
        <v>0</v>
      </c>
      <c r="L70" s="757" t="s">
        <v>221</v>
      </c>
      <c r="M70" s="757"/>
      <c r="N70" s="757"/>
      <c r="O70" s="757"/>
      <c r="P70" s="757"/>
      <c r="Q70" s="757"/>
      <c r="R70" s="757"/>
      <c r="S70" s="757"/>
      <c r="T70" s="757"/>
      <c r="U70" s="757"/>
      <c r="V70" s="757"/>
      <c r="W70" s="757"/>
      <c r="X70" s="757"/>
      <c r="Y70" s="757"/>
      <c r="Z70" s="757"/>
      <c r="AA70" s="757"/>
      <c r="AB70" s="757"/>
      <c r="AC70" s="757"/>
      <c r="AD70" s="757"/>
      <c r="AE70" s="757"/>
      <c r="AF70" s="757"/>
      <c r="AG70" s="757"/>
    </row>
    <row r="71" spans="1:42" ht="9.75" customHeight="1"/>
    <row r="72" spans="1:42" ht="15" customHeight="1">
      <c r="C72" s="757" t="s">
        <v>245</v>
      </c>
      <c r="D72" s="757"/>
      <c r="E72" s="757"/>
      <c r="F72" s="757"/>
      <c r="G72" s="757"/>
      <c r="H72" s="757"/>
      <c r="I72" s="757"/>
      <c r="J72" s="757"/>
      <c r="K72" s="757"/>
      <c r="L72" s="757"/>
      <c r="M72" s="757"/>
      <c r="N72" s="757"/>
      <c r="O72" s="757"/>
      <c r="P72" s="757"/>
      <c r="Q72" s="757"/>
      <c r="R72" s="757"/>
      <c r="S72" s="757"/>
      <c r="T72" s="757"/>
      <c r="U72" s="757"/>
      <c r="V72" s="757"/>
      <c r="W72" s="757"/>
      <c r="X72" s="757"/>
      <c r="Y72" s="757"/>
      <c r="Z72" s="757"/>
      <c r="AA72" s="757"/>
      <c r="AB72" s="757"/>
      <c r="AC72" s="757"/>
      <c r="AD72" s="757"/>
      <c r="AE72" s="757"/>
      <c r="AF72" s="757"/>
      <c r="AG72" s="757"/>
      <c r="AH72" s="757"/>
      <c r="AI72" s="757"/>
    </row>
    <row r="73" spans="1:42" ht="12" customHeight="1"/>
    <row r="74" spans="1:42" ht="15" customHeight="1">
      <c r="A74" s="757" t="str">
        <f>AN74&amp;AO74&amp;AP74</f>
        <v>上記の生徒が第５０回関東中学校柔道大会に参加することを承認します。</v>
      </c>
      <c r="B74" s="757"/>
      <c r="C74" s="757"/>
      <c r="D74" s="757"/>
      <c r="E74" s="757"/>
      <c r="F74" s="757"/>
      <c r="G74" s="757"/>
      <c r="H74" s="757"/>
      <c r="I74" s="757"/>
      <c r="J74" s="757"/>
      <c r="K74" s="757"/>
      <c r="L74" s="757"/>
      <c r="M74" s="757"/>
      <c r="N74" s="757"/>
      <c r="O74" s="757"/>
      <c r="P74" s="757"/>
      <c r="Q74" s="757"/>
      <c r="R74" s="757"/>
      <c r="S74" s="757"/>
      <c r="T74" s="757"/>
      <c r="U74" s="757"/>
      <c r="V74" s="757"/>
      <c r="W74" s="757"/>
      <c r="X74" s="757"/>
      <c r="Y74" s="757"/>
      <c r="Z74" s="757"/>
      <c r="AA74" s="757"/>
      <c r="AB74" s="757"/>
      <c r="AC74" s="757"/>
      <c r="AD74" s="757"/>
      <c r="AE74" s="757"/>
      <c r="AF74" s="757"/>
      <c r="AG74" s="757"/>
      <c r="AH74" s="757"/>
      <c r="AI74" s="757"/>
      <c r="AN74" s="215" t="s">
        <v>246</v>
      </c>
      <c r="AO74" s="215" t="str">
        <f>Top!$B$6</f>
        <v>第５０回関東中学校柔道大会</v>
      </c>
      <c r="AP74" s="215" t="s">
        <v>247</v>
      </c>
    </row>
    <row r="75" spans="1:42" ht="12" customHeight="1"/>
    <row r="76" spans="1:42" ht="15" customHeight="1">
      <c r="A76" s="757" t="str">
        <f>⑦日付!$Q$6</f>
        <v>令和7年月日</v>
      </c>
      <c r="B76" s="757"/>
      <c r="C76" s="757"/>
      <c r="D76" s="757"/>
      <c r="E76" s="757"/>
      <c r="F76" s="757"/>
      <c r="G76" s="757"/>
      <c r="H76" s="757"/>
      <c r="I76" s="757"/>
      <c r="J76" s="757"/>
      <c r="K76" s="757"/>
      <c r="L76" s="757"/>
      <c r="M76" s="757"/>
      <c r="N76" s="757"/>
      <c r="O76" s="757"/>
      <c r="P76" s="757"/>
      <c r="Q76" s="757"/>
      <c r="R76" s="757"/>
    </row>
    <row r="77" spans="1:42" ht="12" customHeight="1"/>
    <row r="78" spans="1:42" ht="15" customHeight="1">
      <c r="A78" s="757" t="s">
        <v>398</v>
      </c>
      <c r="B78" s="757"/>
      <c r="C78" s="757"/>
      <c r="D78" s="757"/>
      <c r="E78" s="757"/>
      <c r="F78" s="757"/>
      <c r="G78" s="757"/>
      <c r="H78" s="472">
        <f>①基本情報!$B$9</f>
        <v>0</v>
      </c>
      <c r="I78" s="472"/>
      <c r="J78" s="472"/>
      <c r="K78" s="472"/>
      <c r="L78" s="472"/>
      <c r="M78" s="472"/>
      <c r="N78" s="472"/>
      <c r="O78" s="472"/>
      <c r="P78" s="472"/>
      <c r="Q78" s="472"/>
      <c r="R78" s="472"/>
      <c r="S78" s="472"/>
      <c r="U78" s="758" t="s">
        <v>372</v>
      </c>
      <c r="V78" s="758"/>
      <c r="W78" s="758"/>
      <c r="X78" s="758"/>
      <c r="Y78" s="474">
        <f>①基本情報!$U$12</f>
        <v>0</v>
      </c>
      <c r="Z78" s="474"/>
      <c r="AA78" s="474"/>
      <c r="AB78" s="474"/>
      <c r="AC78" s="474"/>
      <c r="AD78" s="474"/>
      <c r="AE78" s="474"/>
      <c r="AF78" s="474" t="s">
        <v>350</v>
      </c>
      <c r="AG78" s="474"/>
    </row>
    <row r="79" spans="1:42" ht="15" customHeight="1"/>
    <row r="80" spans="1:4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sheetData>
  <sheetProtection sheet="1" objects="1" scenarios="1"/>
  <mergeCells count="353">
    <mergeCell ref="D1:J1"/>
    <mergeCell ref="A3:AI4"/>
    <mergeCell ref="A5:C5"/>
    <mergeCell ref="D5:L5"/>
    <mergeCell ref="M5:AA5"/>
    <mergeCell ref="AB5:AI5"/>
    <mergeCell ref="A8:H8"/>
    <mergeCell ref="I8:K8"/>
    <mergeCell ref="L8:U8"/>
    <mergeCell ref="V8:Y8"/>
    <mergeCell ref="Z8:AF8"/>
    <mergeCell ref="AG8:AI8"/>
    <mergeCell ref="A6:C7"/>
    <mergeCell ref="D6:L7"/>
    <mergeCell ref="N6:AA6"/>
    <mergeCell ref="AB6:AC6"/>
    <mergeCell ref="AD6:AI6"/>
    <mergeCell ref="M7:AA7"/>
    <mergeCell ref="AB7:AC7"/>
    <mergeCell ref="AD7:AI7"/>
    <mergeCell ref="Z9:AA9"/>
    <mergeCell ref="AB9:AF9"/>
    <mergeCell ref="AG9:AI10"/>
    <mergeCell ref="A10:H10"/>
    <mergeCell ref="L10:O10"/>
    <mergeCell ref="P10:U10"/>
    <mergeCell ref="Z10:AF10"/>
    <mergeCell ref="A9:B9"/>
    <mergeCell ref="C9:H9"/>
    <mergeCell ref="I9:K10"/>
    <mergeCell ref="L9:M9"/>
    <mergeCell ref="N9:U9"/>
    <mergeCell ref="V9:Y10"/>
    <mergeCell ref="A13:H13"/>
    <mergeCell ref="V13:AI13"/>
    <mergeCell ref="A14:B14"/>
    <mergeCell ref="C14:AI15"/>
    <mergeCell ref="A16:B16"/>
    <mergeCell ref="C16:AI16"/>
    <mergeCell ref="A11:H11"/>
    <mergeCell ref="I11:K11"/>
    <mergeCell ref="L11:U11"/>
    <mergeCell ref="V11:AI11"/>
    <mergeCell ref="A12:B12"/>
    <mergeCell ref="C12:H12"/>
    <mergeCell ref="I12:K13"/>
    <mergeCell ref="L12:U13"/>
    <mergeCell ref="V12:W12"/>
    <mergeCell ref="X12:AI12"/>
    <mergeCell ref="S17:V18"/>
    <mergeCell ref="W17:X18"/>
    <mergeCell ref="Y17:Z18"/>
    <mergeCell ref="AA17:AD18"/>
    <mergeCell ref="AE17:AG18"/>
    <mergeCell ref="AH17:AI18"/>
    <mergeCell ref="A17:B18"/>
    <mergeCell ref="C17:D18"/>
    <mergeCell ref="E17:J17"/>
    <mergeCell ref="K17:P17"/>
    <mergeCell ref="Q17:Q18"/>
    <mergeCell ref="R17:R18"/>
    <mergeCell ref="E18:G18"/>
    <mergeCell ref="H18:J18"/>
    <mergeCell ref="K18:M18"/>
    <mergeCell ref="N18:P18"/>
    <mergeCell ref="S19:V19"/>
    <mergeCell ref="W19:X19"/>
    <mergeCell ref="Y19:Z19"/>
    <mergeCell ref="AA19:AD19"/>
    <mergeCell ref="AE19:AG19"/>
    <mergeCell ref="AH19:AI19"/>
    <mergeCell ref="A19:B19"/>
    <mergeCell ref="C19:D19"/>
    <mergeCell ref="E19:G19"/>
    <mergeCell ref="H19:J19"/>
    <mergeCell ref="K19:M19"/>
    <mergeCell ref="N19:P19"/>
    <mergeCell ref="S20:V20"/>
    <mergeCell ref="W20:X20"/>
    <mergeCell ref="Y20:Z20"/>
    <mergeCell ref="AA20:AD20"/>
    <mergeCell ref="AE20:AG20"/>
    <mergeCell ref="AH20:AI20"/>
    <mergeCell ref="A20:B20"/>
    <mergeCell ref="C20:D20"/>
    <mergeCell ref="E20:G20"/>
    <mergeCell ref="H20:J20"/>
    <mergeCell ref="K20:M20"/>
    <mergeCell ref="N20:P20"/>
    <mergeCell ref="S21:V21"/>
    <mergeCell ref="W21:X21"/>
    <mergeCell ref="Y21:Z21"/>
    <mergeCell ref="AA21:AD21"/>
    <mergeCell ref="AE21:AG21"/>
    <mergeCell ref="AH21:AI21"/>
    <mergeCell ref="A21:B21"/>
    <mergeCell ref="C21:D21"/>
    <mergeCell ref="E21:G21"/>
    <mergeCell ref="H21:J21"/>
    <mergeCell ref="K21:M21"/>
    <mergeCell ref="N21:P21"/>
    <mergeCell ref="S22:V22"/>
    <mergeCell ref="W22:X22"/>
    <mergeCell ref="Y22:Z22"/>
    <mergeCell ref="AA22:AD22"/>
    <mergeCell ref="AE22:AG22"/>
    <mergeCell ref="AH22:AI22"/>
    <mergeCell ref="A22:B22"/>
    <mergeCell ref="C22:D22"/>
    <mergeCell ref="E22:G22"/>
    <mergeCell ref="H22:J22"/>
    <mergeCell ref="K22:M22"/>
    <mergeCell ref="N22:P22"/>
    <mergeCell ref="S23:V23"/>
    <mergeCell ref="W23:X23"/>
    <mergeCell ref="Y23:Z23"/>
    <mergeCell ref="AA23:AD23"/>
    <mergeCell ref="AE23:AG23"/>
    <mergeCell ref="AH23:AI23"/>
    <mergeCell ref="A23:B23"/>
    <mergeCell ref="C23:D23"/>
    <mergeCell ref="E23:G23"/>
    <mergeCell ref="H23:J23"/>
    <mergeCell ref="K23:M23"/>
    <mergeCell ref="N23:P23"/>
    <mergeCell ref="S24:V24"/>
    <mergeCell ref="W24:X24"/>
    <mergeCell ref="Y24:Z24"/>
    <mergeCell ref="AA24:AD24"/>
    <mergeCell ref="AE24:AG24"/>
    <mergeCell ref="AH24:AI24"/>
    <mergeCell ref="A24:B24"/>
    <mergeCell ref="C24:D24"/>
    <mergeCell ref="E24:G24"/>
    <mergeCell ref="H24:J24"/>
    <mergeCell ref="K24:M24"/>
    <mergeCell ref="N24:P24"/>
    <mergeCell ref="S25:V25"/>
    <mergeCell ref="W25:X25"/>
    <mergeCell ref="Y25:Z25"/>
    <mergeCell ref="AA25:AD25"/>
    <mergeCell ref="AE25:AG25"/>
    <mergeCell ref="AH25:AI25"/>
    <mergeCell ref="A25:B25"/>
    <mergeCell ref="C25:D25"/>
    <mergeCell ref="E25:G25"/>
    <mergeCell ref="H25:J25"/>
    <mergeCell ref="K25:M25"/>
    <mergeCell ref="N25:P25"/>
    <mergeCell ref="A27:B27"/>
    <mergeCell ref="C27:AI27"/>
    <mergeCell ref="A28:B28"/>
    <mergeCell ref="C28:AI28"/>
    <mergeCell ref="C29:AI29"/>
    <mergeCell ref="C30:H30"/>
    <mergeCell ref="L30:AG30"/>
    <mergeCell ref="S26:V26"/>
    <mergeCell ref="W26:X26"/>
    <mergeCell ref="Y26:Z26"/>
    <mergeCell ref="AA26:AD26"/>
    <mergeCell ref="AE26:AG26"/>
    <mergeCell ref="AH26:AI26"/>
    <mergeCell ref="A26:B26"/>
    <mergeCell ref="C26:D26"/>
    <mergeCell ref="E26:G26"/>
    <mergeCell ref="H26:J26"/>
    <mergeCell ref="K26:M26"/>
    <mergeCell ref="N26:P26"/>
    <mergeCell ref="L32:AG32"/>
    <mergeCell ref="C34:AI34"/>
    <mergeCell ref="A36:AI36"/>
    <mergeCell ref="A38:R38"/>
    <mergeCell ref="U40:X40"/>
    <mergeCell ref="Y40:AE40"/>
    <mergeCell ref="AF40:AG40"/>
    <mergeCell ref="H40:S40"/>
    <mergeCell ref="A40:G40"/>
    <mergeCell ref="A41:AI42"/>
    <mergeCell ref="A43:C43"/>
    <mergeCell ref="D43:L43"/>
    <mergeCell ref="M43:AA43"/>
    <mergeCell ref="AB43:AI43"/>
    <mergeCell ref="A44:C45"/>
    <mergeCell ref="D44:L45"/>
    <mergeCell ref="N44:AA44"/>
    <mergeCell ref="AB44:AC44"/>
    <mergeCell ref="AD44:AI44"/>
    <mergeCell ref="M45:AA45"/>
    <mergeCell ref="AB45:AC45"/>
    <mergeCell ref="AD45:AI45"/>
    <mergeCell ref="A46:H46"/>
    <mergeCell ref="I46:K46"/>
    <mergeCell ref="L46:U46"/>
    <mergeCell ref="V46:Y46"/>
    <mergeCell ref="Z46:AF46"/>
    <mergeCell ref="AG46:AI46"/>
    <mergeCell ref="Z47:AA47"/>
    <mergeCell ref="AB47:AF47"/>
    <mergeCell ref="AG47:AI48"/>
    <mergeCell ref="A48:H48"/>
    <mergeCell ref="L48:O48"/>
    <mergeCell ref="P48:U48"/>
    <mergeCell ref="Z48:AF48"/>
    <mergeCell ref="A47:B47"/>
    <mergeCell ref="C47:H47"/>
    <mergeCell ref="I47:K48"/>
    <mergeCell ref="L47:M47"/>
    <mergeCell ref="N47:U47"/>
    <mergeCell ref="V47:Y48"/>
    <mergeCell ref="A51:H51"/>
    <mergeCell ref="V51:AI51"/>
    <mergeCell ref="A52:B52"/>
    <mergeCell ref="C52:AI53"/>
    <mergeCell ref="A54:B54"/>
    <mergeCell ref="C54:AI54"/>
    <mergeCell ref="A49:H49"/>
    <mergeCell ref="I49:K49"/>
    <mergeCell ref="L49:U49"/>
    <mergeCell ref="V49:AI49"/>
    <mergeCell ref="A50:B50"/>
    <mergeCell ref="C50:H50"/>
    <mergeCell ref="I50:K51"/>
    <mergeCell ref="L50:U51"/>
    <mergeCell ref="V50:W50"/>
    <mergeCell ref="X50:AI50"/>
    <mergeCell ref="S55:V56"/>
    <mergeCell ref="W55:X56"/>
    <mergeCell ref="Y55:Z56"/>
    <mergeCell ref="AA55:AD56"/>
    <mergeCell ref="AE55:AG56"/>
    <mergeCell ref="AH55:AI56"/>
    <mergeCell ref="A55:B56"/>
    <mergeCell ref="C55:D56"/>
    <mergeCell ref="E55:J55"/>
    <mergeCell ref="K55:P55"/>
    <mergeCell ref="Q55:Q56"/>
    <mergeCell ref="R55:R56"/>
    <mergeCell ref="E56:G56"/>
    <mergeCell ref="H56:J56"/>
    <mergeCell ref="K56:M56"/>
    <mergeCell ref="N56:P56"/>
    <mergeCell ref="S57:V57"/>
    <mergeCell ref="W57:X57"/>
    <mergeCell ref="Y57:Z57"/>
    <mergeCell ref="AA57:AD57"/>
    <mergeCell ref="AE57:AG57"/>
    <mergeCell ref="AH57:AI57"/>
    <mergeCell ref="A57:B57"/>
    <mergeCell ref="C57:D57"/>
    <mergeCell ref="E57:G57"/>
    <mergeCell ref="H57:J57"/>
    <mergeCell ref="K57:M57"/>
    <mergeCell ref="N57:P57"/>
    <mergeCell ref="S58:V58"/>
    <mergeCell ref="W58:X58"/>
    <mergeCell ref="Y58:Z58"/>
    <mergeCell ref="AA58:AD58"/>
    <mergeCell ref="AE58:AG58"/>
    <mergeCell ref="AH58:AI58"/>
    <mergeCell ref="A58:B58"/>
    <mergeCell ref="C58:D58"/>
    <mergeCell ref="E58:G58"/>
    <mergeCell ref="H58:J58"/>
    <mergeCell ref="K58:M58"/>
    <mergeCell ref="N58:P58"/>
    <mergeCell ref="S59:V59"/>
    <mergeCell ref="W59:X59"/>
    <mergeCell ref="Y59:Z59"/>
    <mergeCell ref="AA59:AD59"/>
    <mergeCell ref="AE59:AG59"/>
    <mergeCell ref="AH59:AI59"/>
    <mergeCell ref="A59:B59"/>
    <mergeCell ref="C59:D59"/>
    <mergeCell ref="E59:G59"/>
    <mergeCell ref="H59:J59"/>
    <mergeCell ref="K59:M59"/>
    <mergeCell ref="N59:P59"/>
    <mergeCell ref="S60:V60"/>
    <mergeCell ref="W60:X60"/>
    <mergeCell ref="Y60:Z60"/>
    <mergeCell ref="AA60:AD60"/>
    <mergeCell ref="AE60:AG60"/>
    <mergeCell ref="AH60:AI60"/>
    <mergeCell ref="A60:B60"/>
    <mergeCell ref="C60:D60"/>
    <mergeCell ref="E60:G60"/>
    <mergeCell ref="H60:J60"/>
    <mergeCell ref="K60:M60"/>
    <mergeCell ref="N60:P60"/>
    <mergeCell ref="S61:V61"/>
    <mergeCell ref="W61:X61"/>
    <mergeCell ref="Y61:Z61"/>
    <mergeCell ref="AA61:AD61"/>
    <mergeCell ref="AE61:AG61"/>
    <mergeCell ref="AH61:AI61"/>
    <mergeCell ref="A61:B61"/>
    <mergeCell ref="C61:D61"/>
    <mergeCell ref="E61:G61"/>
    <mergeCell ref="H61:J61"/>
    <mergeCell ref="K61:M61"/>
    <mergeCell ref="N61:P61"/>
    <mergeCell ref="S62:V62"/>
    <mergeCell ref="W62:X62"/>
    <mergeCell ref="Y62:Z62"/>
    <mergeCell ref="AA62:AD62"/>
    <mergeCell ref="AE62:AG62"/>
    <mergeCell ref="AH62:AI62"/>
    <mergeCell ref="A62:B62"/>
    <mergeCell ref="C62:D62"/>
    <mergeCell ref="E62:G62"/>
    <mergeCell ref="H62:J62"/>
    <mergeCell ref="K62:M62"/>
    <mergeCell ref="N62:P62"/>
    <mergeCell ref="S63:V63"/>
    <mergeCell ref="W63:X63"/>
    <mergeCell ref="Y63:Z63"/>
    <mergeCell ref="AA63:AD63"/>
    <mergeCell ref="AE63:AG63"/>
    <mergeCell ref="AH63:AI63"/>
    <mergeCell ref="A63:B63"/>
    <mergeCell ref="C63:D63"/>
    <mergeCell ref="E63:G63"/>
    <mergeCell ref="H63:J63"/>
    <mergeCell ref="K63:M63"/>
    <mergeCell ref="N63:P63"/>
    <mergeCell ref="A65:B65"/>
    <mergeCell ref="C65:AI65"/>
    <mergeCell ref="A66:B66"/>
    <mergeCell ref="C66:AI66"/>
    <mergeCell ref="C67:AI67"/>
    <mergeCell ref="C68:H68"/>
    <mergeCell ref="L68:AG68"/>
    <mergeCell ref="S64:V64"/>
    <mergeCell ref="W64:X64"/>
    <mergeCell ref="Y64:Z64"/>
    <mergeCell ref="AA64:AD64"/>
    <mergeCell ref="AE64:AG64"/>
    <mergeCell ref="AH64:AI64"/>
    <mergeCell ref="A64:B64"/>
    <mergeCell ref="C64:D64"/>
    <mergeCell ref="E64:G64"/>
    <mergeCell ref="H64:J64"/>
    <mergeCell ref="K64:M64"/>
    <mergeCell ref="N64:P64"/>
    <mergeCell ref="L70:AG70"/>
    <mergeCell ref="C72:AI72"/>
    <mergeCell ref="A74:AI74"/>
    <mergeCell ref="A76:R76"/>
    <mergeCell ref="U78:X78"/>
    <mergeCell ref="Y78:AE78"/>
    <mergeCell ref="AF78:AG78"/>
    <mergeCell ref="A78:G78"/>
    <mergeCell ref="H78:S78"/>
  </mergeCells>
  <phoneticPr fontId="2"/>
  <hyperlinks>
    <hyperlink ref="D1" location="Top!A1" display="Topへ戻る" xr:uid="{00000000-0004-0000-1300-000000000000}"/>
  </hyperlinks>
  <pageMargins left="0.70866141732283472" right="0.70866141732283472" top="0.74803149606299213" bottom="0.74803149606299213" header="0.31496062992125984" footer="0.31496062992125984"/>
  <pageSetup paperSize="9" orientation="portrait" r:id="rId1"/>
  <rowBreaks count="1" manualBreakCount="1">
    <brk id="40" max="34"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1"/>
  </sheetPr>
  <dimension ref="A1:AN60"/>
  <sheetViews>
    <sheetView showGridLines="0" showRowColHeaders="0" view="pageBreakPreview" zoomScaleNormal="100" zoomScaleSheetLayoutView="100" workbookViewId="0">
      <selection activeCell="D1" sqref="D1:J1"/>
    </sheetView>
  </sheetViews>
  <sheetFormatPr defaultColWidth="9" defaultRowHeight="13"/>
  <cols>
    <col min="1" max="37" width="2.6328125" style="1" customWidth="1"/>
    <col min="38" max="38" width="9" style="1"/>
    <col min="39" max="39" width="9" style="1" hidden="1" customWidth="1"/>
    <col min="40" max="16384" width="9" style="1"/>
  </cols>
  <sheetData>
    <row r="1" spans="1:40" s="215" customFormat="1" ht="26.25" customHeight="1">
      <c r="A1" s="1"/>
      <c r="B1" s="1"/>
      <c r="C1" s="1"/>
      <c r="D1" s="807" t="s">
        <v>92</v>
      </c>
      <c r="E1" s="808"/>
      <c r="F1" s="808"/>
      <c r="G1" s="808"/>
      <c r="H1" s="808"/>
      <c r="I1" s="808"/>
      <c r="J1" s="809"/>
      <c r="L1"/>
      <c r="M1"/>
      <c r="N1"/>
      <c r="O1" s="238" t="s">
        <v>227</v>
      </c>
      <c r="P1"/>
      <c r="Q1"/>
      <c r="R1"/>
      <c r="S1"/>
      <c r="T1"/>
      <c r="U1"/>
      <c r="V1"/>
      <c r="W1"/>
    </row>
    <row r="2" spans="1:40" s="215" customFormat="1" ht="9.75" customHeight="1"/>
    <row r="4" spans="1:40" ht="24" customHeight="1">
      <c r="H4" s="379" t="s">
        <v>63</v>
      </c>
      <c r="I4" s="2"/>
      <c r="J4" s="2"/>
      <c r="K4" s="810">
        <f>⑦日付!$E$6</f>
        <v>7</v>
      </c>
      <c r="L4" s="810"/>
      <c r="M4" s="810"/>
      <c r="N4" s="380"/>
      <c r="O4" s="48" t="s">
        <v>14</v>
      </c>
      <c r="P4" s="48" t="s">
        <v>335</v>
      </c>
      <c r="Q4" s="2"/>
      <c r="R4" s="811" t="str">
        <f>Top!$B$6</f>
        <v>第５０回関東中学校柔道大会</v>
      </c>
      <c r="S4" s="811"/>
      <c r="T4" s="811"/>
      <c r="U4" s="811"/>
      <c r="V4" s="811"/>
      <c r="W4" s="811"/>
      <c r="X4" s="811"/>
      <c r="Y4" s="811"/>
      <c r="Z4" s="811"/>
      <c r="AA4" s="811"/>
      <c r="AB4" s="811"/>
      <c r="AC4" s="811"/>
      <c r="AD4" s="811"/>
      <c r="AE4" s="811"/>
      <c r="AF4" s="811"/>
      <c r="AG4" s="811"/>
      <c r="AH4" s="811"/>
      <c r="AI4" s="811"/>
    </row>
    <row r="5" spans="1:40" ht="24" customHeight="1">
      <c r="H5" s="381"/>
      <c r="I5" s="2"/>
      <c r="J5" s="2"/>
      <c r="K5" s="2"/>
      <c r="L5" s="848">
        <f>Top!$E$6</f>
        <v>0</v>
      </c>
      <c r="M5" s="848"/>
      <c r="N5" s="848"/>
      <c r="O5" s="848"/>
      <c r="P5" s="848"/>
      <c r="Q5" s="848"/>
      <c r="R5" s="848"/>
      <c r="S5" s="848"/>
      <c r="T5" s="719" t="s">
        <v>336</v>
      </c>
      <c r="U5" s="812"/>
      <c r="V5" s="812"/>
      <c r="W5" s="812"/>
      <c r="X5" s="812"/>
      <c r="Y5" s="812"/>
      <c r="Z5" s="812"/>
      <c r="AA5" s="2"/>
      <c r="AB5" s="2"/>
      <c r="AC5" s="2"/>
      <c r="AD5" s="2"/>
    </row>
    <row r="6" spans="1:40" ht="24" customHeight="1">
      <c r="H6" s="837" t="s">
        <v>337</v>
      </c>
      <c r="I6" s="677"/>
      <c r="J6" s="677"/>
      <c r="K6" s="677"/>
      <c r="L6" s="677"/>
      <c r="M6" s="677"/>
      <c r="N6" s="677"/>
      <c r="O6" s="677"/>
      <c r="P6" s="677"/>
      <c r="Q6" s="677"/>
      <c r="R6" s="677"/>
      <c r="S6" s="677"/>
      <c r="T6" s="677"/>
      <c r="U6" s="677"/>
      <c r="V6" s="677"/>
      <c r="W6" s="677"/>
      <c r="X6" s="677"/>
      <c r="Y6" s="677"/>
      <c r="Z6" s="677"/>
      <c r="AA6" s="677"/>
      <c r="AB6" s="677"/>
      <c r="AC6" s="677"/>
      <c r="AD6" s="677"/>
    </row>
    <row r="7" spans="1:40" ht="13.5" thickBot="1"/>
    <row r="8" spans="1:40">
      <c r="C8" s="838" t="s">
        <v>215</v>
      </c>
      <c r="D8" s="675"/>
      <c r="E8" s="675"/>
      <c r="F8" s="675"/>
      <c r="G8" s="675"/>
      <c r="H8" s="675"/>
      <c r="I8" s="675"/>
      <c r="J8" s="691"/>
      <c r="K8" s="839" t="s">
        <v>215</v>
      </c>
      <c r="L8" s="840"/>
      <c r="M8" s="840"/>
      <c r="N8" s="841"/>
      <c r="O8" s="679" t="s">
        <v>0</v>
      </c>
      <c r="P8" s="679"/>
      <c r="Q8" s="679"/>
      <c r="R8" s="679"/>
      <c r="S8" s="679"/>
      <c r="T8" s="679"/>
      <c r="U8" s="679"/>
      <c r="V8" s="679"/>
      <c r="W8" s="679"/>
      <c r="X8" s="679"/>
      <c r="Y8" s="679"/>
      <c r="Z8" s="679"/>
      <c r="AA8" s="679"/>
      <c r="AB8" s="679"/>
      <c r="AC8" s="675" t="s">
        <v>1</v>
      </c>
      <c r="AD8" s="675"/>
      <c r="AE8" s="675"/>
      <c r="AF8" s="675"/>
      <c r="AG8" s="675"/>
      <c r="AH8" s="675"/>
      <c r="AI8" s="705"/>
    </row>
    <row r="9" spans="1:40">
      <c r="C9" s="842" t="s">
        <v>398</v>
      </c>
      <c r="D9" s="843"/>
      <c r="E9" s="843"/>
      <c r="F9" s="843"/>
      <c r="G9" s="843"/>
      <c r="H9" s="843"/>
      <c r="I9" s="843"/>
      <c r="J9" s="844"/>
      <c r="K9" s="845" t="s">
        <v>405</v>
      </c>
      <c r="L9" s="846"/>
      <c r="M9" s="846"/>
      <c r="N9" s="847"/>
      <c r="O9" s="680"/>
      <c r="P9" s="680"/>
      <c r="Q9" s="680"/>
      <c r="R9" s="680"/>
      <c r="S9" s="680"/>
      <c r="T9" s="680"/>
      <c r="U9" s="680"/>
      <c r="V9" s="680"/>
      <c r="W9" s="680"/>
      <c r="X9" s="680"/>
      <c r="Y9" s="680"/>
      <c r="Z9" s="680"/>
      <c r="AA9" s="680"/>
      <c r="AB9" s="680"/>
      <c r="AC9" s="727"/>
      <c r="AD9" s="727"/>
      <c r="AE9" s="727"/>
      <c r="AF9" s="727"/>
      <c r="AG9" s="727"/>
      <c r="AH9" s="727"/>
      <c r="AI9" s="728"/>
    </row>
    <row r="10" spans="1:40">
      <c r="C10" s="813">
        <f>①基本情報!$B$8</f>
        <v>0</v>
      </c>
      <c r="D10" s="814"/>
      <c r="E10" s="814"/>
      <c r="F10" s="814"/>
      <c r="G10" s="814"/>
      <c r="H10" s="814"/>
      <c r="I10" s="814"/>
      <c r="J10" s="815"/>
      <c r="K10" s="816">
        <f>①基本情報!$J$8</f>
        <v>0</v>
      </c>
      <c r="L10" s="817"/>
      <c r="M10" s="817"/>
      <c r="N10" s="818"/>
      <c r="O10" s="382" t="s">
        <v>2</v>
      </c>
      <c r="P10" s="819">
        <f>①基本情報!$O$8</f>
        <v>0</v>
      </c>
      <c r="Q10" s="820"/>
      <c r="R10" s="820"/>
      <c r="S10" s="820"/>
      <c r="T10" s="820"/>
      <c r="U10" s="820"/>
      <c r="V10" s="820"/>
      <c r="W10" s="820"/>
      <c r="X10" s="820"/>
      <c r="Y10" s="820"/>
      <c r="Z10" s="820"/>
      <c r="AA10" s="820"/>
      <c r="AB10" s="820"/>
      <c r="AC10" s="821">
        <f>①基本情報!$AC$8</f>
        <v>0</v>
      </c>
      <c r="AD10" s="821"/>
      <c r="AE10" s="821"/>
      <c r="AF10" s="821"/>
      <c r="AG10" s="821"/>
      <c r="AH10" s="821"/>
      <c r="AI10" s="822"/>
    </row>
    <row r="11" spans="1:40">
      <c r="B11" s="90"/>
      <c r="C11" s="827">
        <f>①基本情報!$B$9</f>
        <v>0</v>
      </c>
      <c r="D11" s="828"/>
      <c r="E11" s="828"/>
      <c r="F11" s="828"/>
      <c r="G11" s="828"/>
      <c r="H11" s="828"/>
      <c r="I11" s="828"/>
      <c r="J11" s="829"/>
      <c r="K11" s="833">
        <f>①基本情報!$J$9</f>
        <v>0</v>
      </c>
      <c r="L11" s="833"/>
      <c r="M11" s="833"/>
      <c r="N11" s="833"/>
      <c r="O11" s="835">
        <f>①基本情報!$N$9</f>
        <v>0</v>
      </c>
      <c r="P11" s="835"/>
      <c r="Q11" s="835"/>
      <c r="R11" s="835"/>
      <c r="S11" s="835"/>
      <c r="T11" s="835"/>
      <c r="U11" s="835"/>
      <c r="V11" s="835"/>
      <c r="W11" s="835"/>
      <c r="X11" s="835"/>
      <c r="Y11" s="835"/>
      <c r="Z11" s="835"/>
      <c r="AA11" s="835"/>
      <c r="AB11" s="835"/>
      <c r="AC11" s="823"/>
      <c r="AD11" s="823"/>
      <c r="AE11" s="823"/>
      <c r="AF11" s="823"/>
      <c r="AG11" s="823"/>
      <c r="AH11" s="823"/>
      <c r="AI11" s="824"/>
    </row>
    <row r="12" spans="1:40" ht="13.5" thickBot="1">
      <c r="C12" s="830"/>
      <c r="D12" s="831"/>
      <c r="E12" s="831"/>
      <c r="F12" s="831"/>
      <c r="G12" s="831"/>
      <c r="H12" s="831"/>
      <c r="I12" s="831"/>
      <c r="J12" s="832"/>
      <c r="K12" s="834"/>
      <c r="L12" s="834"/>
      <c r="M12" s="834"/>
      <c r="N12" s="834"/>
      <c r="O12" s="836"/>
      <c r="P12" s="836"/>
      <c r="Q12" s="836"/>
      <c r="R12" s="836"/>
      <c r="S12" s="836"/>
      <c r="T12" s="836"/>
      <c r="U12" s="836"/>
      <c r="V12" s="836"/>
      <c r="W12" s="836"/>
      <c r="X12" s="836"/>
      <c r="Y12" s="836"/>
      <c r="Z12" s="836"/>
      <c r="AA12" s="836"/>
      <c r="AB12" s="836"/>
      <c r="AC12" s="825"/>
      <c r="AD12" s="825"/>
      <c r="AE12" s="825"/>
      <c r="AF12" s="825"/>
      <c r="AG12" s="825"/>
      <c r="AH12" s="825"/>
      <c r="AI12" s="826"/>
    </row>
    <row r="13" spans="1:40" ht="13.5" thickBot="1"/>
    <row r="14" spans="1:40">
      <c r="C14" s="838" t="s">
        <v>184</v>
      </c>
      <c r="D14" s="675"/>
      <c r="E14" s="675"/>
      <c r="F14" s="868" t="s">
        <v>163</v>
      </c>
      <c r="G14" s="691"/>
      <c r="H14" s="870">
        <f>①基本情報!$N$18</f>
        <v>0</v>
      </c>
      <c r="I14" s="871"/>
      <c r="J14" s="871"/>
      <c r="K14" s="871"/>
      <c r="L14" s="871"/>
      <c r="M14" s="871"/>
      <c r="N14" s="872"/>
      <c r="O14" s="849" t="s">
        <v>215</v>
      </c>
      <c r="P14" s="850"/>
      <c r="Q14" s="850"/>
      <c r="R14" s="850"/>
      <c r="S14" s="850"/>
      <c r="T14" s="850"/>
      <c r="U14" s="851"/>
      <c r="V14" s="852">
        <f>①基本情報!$D$17</f>
        <v>0</v>
      </c>
      <c r="W14" s="852"/>
      <c r="X14" s="852"/>
      <c r="Y14" s="852"/>
      <c r="Z14" s="852"/>
      <c r="AA14" s="852"/>
      <c r="AB14" s="853"/>
      <c r="AC14" s="852">
        <f>①基本情報!$I$17</f>
        <v>0</v>
      </c>
      <c r="AD14" s="852"/>
      <c r="AE14" s="852"/>
      <c r="AF14" s="852"/>
      <c r="AG14" s="852"/>
      <c r="AH14" s="852"/>
      <c r="AI14" s="854"/>
    </row>
    <row r="15" spans="1:40">
      <c r="C15" s="866"/>
      <c r="D15" s="677"/>
      <c r="E15" s="677"/>
      <c r="F15" s="676"/>
      <c r="G15" s="692"/>
      <c r="H15" s="873"/>
      <c r="I15" s="863"/>
      <c r="J15" s="863"/>
      <c r="K15" s="863"/>
      <c r="L15" s="863"/>
      <c r="M15" s="863"/>
      <c r="N15" s="874"/>
      <c r="O15" s="855" t="s">
        <v>338</v>
      </c>
      <c r="P15" s="856"/>
      <c r="Q15" s="856"/>
      <c r="R15" s="856"/>
      <c r="S15" s="856"/>
      <c r="T15" s="856"/>
      <c r="U15" s="857"/>
      <c r="V15" s="828">
        <f>①基本情報!$D$18</f>
        <v>0</v>
      </c>
      <c r="W15" s="828"/>
      <c r="X15" s="828"/>
      <c r="Y15" s="828"/>
      <c r="Z15" s="828"/>
      <c r="AA15" s="828"/>
      <c r="AB15" s="860"/>
      <c r="AC15" s="863">
        <f>①基本情報!$I$18</f>
        <v>0</v>
      </c>
      <c r="AD15" s="863"/>
      <c r="AE15" s="863"/>
      <c r="AF15" s="863"/>
      <c r="AG15" s="863"/>
      <c r="AH15" s="863"/>
      <c r="AI15" s="864"/>
    </row>
    <row r="16" spans="1:40">
      <c r="C16" s="867"/>
      <c r="D16" s="727"/>
      <c r="E16" s="727"/>
      <c r="F16" s="858"/>
      <c r="G16" s="869"/>
      <c r="H16" s="875"/>
      <c r="I16" s="861"/>
      <c r="J16" s="861"/>
      <c r="K16" s="861"/>
      <c r="L16" s="861"/>
      <c r="M16" s="861"/>
      <c r="N16" s="876"/>
      <c r="O16" s="858"/>
      <c r="P16" s="727"/>
      <c r="Q16" s="727"/>
      <c r="R16" s="727"/>
      <c r="S16" s="727"/>
      <c r="T16" s="727"/>
      <c r="U16" s="859"/>
      <c r="V16" s="861"/>
      <c r="W16" s="861"/>
      <c r="X16" s="861"/>
      <c r="Y16" s="861"/>
      <c r="Z16" s="861"/>
      <c r="AA16" s="861"/>
      <c r="AB16" s="862"/>
      <c r="AC16" s="861"/>
      <c r="AD16" s="861"/>
      <c r="AE16" s="861"/>
      <c r="AF16" s="861"/>
      <c r="AG16" s="861"/>
      <c r="AH16" s="861"/>
      <c r="AI16" s="865"/>
    </row>
    <row r="17" spans="2:39">
      <c r="C17" s="684" t="s">
        <v>403</v>
      </c>
      <c r="D17" s="671"/>
      <c r="E17" s="671"/>
      <c r="F17" s="671"/>
      <c r="G17" s="671"/>
      <c r="H17" s="671"/>
      <c r="I17" s="671"/>
      <c r="J17" s="674"/>
      <c r="K17" s="670" t="s">
        <v>404</v>
      </c>
      <c r="L17" s="671"/>
      <c r="M17" s="671"/>
      <c r="N17" s="671"/>
      <c r="O17" s="677"/>
      <c r="P17" s="677"/>
      <c r="Q17" s="877"/>
      <c r="R17" s="863">
        <f>①基本情報!$N$20</f>
        <v>0</v>
      </c>
      <c r="S17" s="863"/>
      <c r="T17" s="863"/>
      <c r="U17" s="863"/>
      <c r="V17" s="863"/>
      <c r="W17" s="817"/>
      <c r="X17" s="817"/>
      <c r="Y17" s="817"/>
      <c r="Z17" s="817"/>
      <c r="AA17" s="817"/>
      <c r="AB17" s="817"/>
      <c r="AC17" s="817"/>
      <c r="AD17" s="817"/>
      <c r="AE17" s="817"/>
      <c r="AF17" s="817"/>
      <c r="AG17" s="817"/>
      <c r="AH17" s="817"/>
      <c r="AI17" s="879"/>
    </row>
    <row r="18" spans="2:39" ht="13.5" thickBot="1">
      <c r="C18" s="685"/>
      <c r="D18" s="634"/>
      <c r="E18" s="634"/>
      <c r="F18" s="634"/>
      <c r="G18" s="634"/>
      <c r="H18" s="634"/>
      <c r="I18" s="634"/>
      <c r="J18" s="635"/>
      <c r="K18" s="633"/>
      <c r="L18" s="634"/>
      <c r="M18" s="634"/>
      <c r="N18" s="634"/>
      <c r="O18" s="634"/>
      <c r="P18" s="634"/>
      <c r="Q18" s="878"/>
      <c r="R18" s="831"/>
      <c r="S18" s="831"/>
      <c r="T18" s="831"/>
      <c r="U18" s="831"/>
      <c r="V18" s="831"/>
      <c r="W18" s="831"/>
      <c r="X18" s="831"/>
      <c r="Y18" s="831"/>
      <c r="Z18" s="831"/>
      <c r="AA18" s="831"/>
      <c r="AB18" s="831"/>
      <c r="AC18" s="831"/>
      <c r="AD18" s="831"/>
      <c r="AE18" s="831"/>
      <c r="AF18" s="831"/>
      <c r="AG18" s="831"/>
      <c r="AH18" s="831"/>
      <c r="AI18" s="880"/>
    </row>
    <row r="19" spans="2:39" ht="13.5" thickBot="1"/>
    <row r="20" spans="2:39">
      <c r="C20" s="891" t="s">
        <v>185</v>
      </c>
      <c r="D20" s="871"/>
      <c r="E20" s="871"/>
      <c r="F20" s="870">
        <f>①基本情報!$D$29</f>
        <v>0</v>
      </c>
      <c r="G20" s="871"/>
      <c r="H20" s="871"/>
      <c r="I20" s="871"/>
      <c r="J20" s="871"/>
      <c r="K20" s="871"/>
      <c r="L20" s="871"/>
      <c r="M20" s="871"/>
      <c r="N20" s="872"/>
      <c r="O20" s="881" t="s">
        <v>215</v>
      </c>
      <c r="P20" s="882"/>
      <c r="Q20" s="882"/>
      <c r="R20" s="882"/>
      <c r="S20" s="882"/>
      <c r="T20" s="882"/>
      <c r="U20" s="883"/>
      <c r="V20" s="852">
        <f>①基本情報!$D$26</f>
        <v>0</v>
      </c>
      <c r="W20" s="852"/>
      <c r="X20" s="852"/>
      <c r="Y20" s="852"/>
      <c r="Z20" s="852"/>
      <c r="AA20" s="852"/>
      <c r="AB20" s="853"/>
      <c r="AC20" s="852">
        <f>①基本情報!$I$26</f>
        <v>0</v>
      </c>
      <c r="AD20" s="852"/>
      <c r="AE20" s="852"/>
      <c r="AF20" s="852"/>
      <c r="AG20" s="852"/>
      <c r="AH20" s="852"/>
      <c r="AI20" s="854"/>
      <c r="AJ20" s="215"/>
    </row>
    <row r="21" spans="2:39" ht="13.5" customHeight="1">
      <c r="C21" s="892"/>
      <c r="D21" s="863"/>
      <c r="E21" s="863"/>
      <c r="F21" s="873"/>
      <c r="G21" s="863"/>
      <c r="H21" s="863"/>
      <c r="I21" s="863"/>
      <c r="J21" s="863"/>
      <c r="K21" s="863"/>
      <c r="L21" s="863"/>
      <c r="M21" s="863"/>
      <c r="N21" s="874"/>
      <c r="O21" s="884" t="s">
        <v>339</v>
      </c>
      <c r="P21" s="885"/>
      <c r="Q21" s="885"/>
      <c r="R21" s="885"/>
      <c r="S21" s="885"/>
      <c r="T21" s="885"/>
      <c r="U21" s="886"/>
      <c r="V21" s="887">
        <f>①基本情報!$D$27</f>
        <v>0</v>
      </c>
      <c r="W21" s="828"/>
      <c r="X21" s="828"/>
      <c r="Y21" s="828"/>
      <c r="Z21" s="828"/>
      <c r="AA21" s="828"/>
      <c r="AB21" s="860"/>
      <c r="AC21" s="828">
        <f>①基本情報!$I$27</f>
        <v>0</v>
      </c>
      <c r="AD21" s="828"/>
      <c r="AE21" s="828"/>
      <c r="AF21" s="828"/>
      <c r="AG21" s="828"/>
      <c r="AH21" s="828"/>
      <c r="AI21" s="890"/>
      <c r="AJ21" s="383"/>
    </row>
    <row r="22" spans="2:39" ht="13.5" thickBot="1">
      <c r="C22" s="830"/>
      <c r="D22" s="831"/>
      <c r="E22" s="831"/>
      <c r="F22" s="888"/>
      <c r="G22" s="831"/>
      <c r="H22" s="831"/>
      <c r="I22" s="831"/>
      <c r="J22" s="831"/>
      <c r="K22" s="831"/>
      <c r="L22" s="831"/>
      <c r="M22" s="831"/>
      <c r="N22" s="832"/>
      <c r="O22" s="520"/>
      <c r="P22" s="484"/>
      <c r="Q22" s="484"/>
      <c r="R22" s="484"/>
      <c r="S22" s="484"/>
      <c r="T22" s="484"/>
      <c r="U22" s="485"/>
      <c r="V22" s="888"/>
      <c r="W22" s="831"/>
      <c r="X22" s="831"/>
      <c r="Y22" s="831"/>
      <c r="Z22" s="831"/>
      <c r="AA22" s="831"/>
      <c r="AB22" s="889"/>
      <c r="AC22" s="831"/>
      <c r="AD22" s="831"/>
      <c r="AE22" s="831"/>
      <c r="AF22" s="831"/>
      <c r="AG22" s="831"/>
      <c r="AH22" s="831"/>
      <c r="AI22" s="880"/>
      <c r="AJ22" s="383"/>
    </row>
    <row r="23" spans="2:39" ht="13.5" thickBot="1">
      <c r="C23" s="28"/>
      <c r="D23" s="28"/>
      <c r="E23" s="28"/>
      <c r="F23" s="28"/>
      <c r="G23" s="28"/>
      <c r="H23" s="28"/>
      <c r="I23" s="28"/>
      <c r="J23" s="28"/>
      <c r="Q23" s="28"/>
      <c r="R23" s="28"/>
      <c r="S23" s="28"/>
      <c r="T23" s="28"/>
      <c r="U23" s="28"/>
      <c r="V23" s="28"/>
      <c r="W23" s="28"/>
      <c r="X23" s="28"/>
      <c r="Y23" s="28"/>
      <c r="Z23" s="28"/>
      <c r="AA23" s="28"/>
      <c r="AB23" s="28"/>
      <c r="AC23" s="28"/>
      <c r="AD23" s="28"/>
      <c r="AE23" s="28"/>
      <c r="AF23" s="28"/>
      <c r="AG23" s="28"/>
      <c r="AH23" s="28"/>
      <c r="AI23" s="28"/>
    </row>
    <row r="24" spans="2:39">
      <c r="B24" s="90"/>
      <c r="C24" s="838" t="s">
        <v>3</v>
      </c>
      <c r="D24" s="675"/>
      <c r="E24" s="675"/>
      <c r="F24" s="691"/>
      <c r="G24" s="849" t="s">
        <v>340</v>
      </c>
      <c r="H24" s="850"/>
      <c r="I24" s="850"/>
      <c r="J24" s="850"/>
      <c r="K24" s="850"/>
      <c r="L24" s="850"/>
      <c r="M24" s="850"/>
      <c r="N24" s="913"/>
      <c r="O24" s="679" t="s">
        <v>4</v>
      </c>
      <c r="P24" s="679"/>
      <c r="Q24" s="679" t="s">
        <v>5</v>
      </c>
      <c r="R24" s="679"/>
      <c r="S24" s="679" t="s">
        <v>6</v>
      </c>
      <c r="T24" s="679"/>
      <c r="U24" s="679"/>
      <c r="V24" s="679"/>
      <c r="W24" s="679"/>
      <c r="X24" s="679"/>
      <c r="Y24" s="682" t="s">
        <v>341</v>
      </c>
      <c r="Z24" s="679"/>
      <c r="AA24" s="679"/>
      <c r="AB24" s="679"/>
      <c r="AC24" s="679"/>
      <c r="AD24" s="451" t="s">
        <v>7</v>
      </c>
      <c r="AE24" s="451"/>
      <c r="AF24" s="451"/>
      <c r="AG24" s="451" t="s">
        <v>8</v>
      </c>
      <c r="AH24" s="451"/>
      <c r="AI24" s="579"/>
    </row>
    <row r="25" spans="2:39">
      <c r="B25" s="90"/>
      <c r="C25" s="866"/>
      <c r="D25" s="677"/>
      <c r="E25" s="677"/>
      <c r="F25" s="692"/>
      <c r="G25" s="855" t="s">
        <v>9</v>
      </c>
      <c r="H25" s="856"/>
      <c r="I25" s="856"/>
      <c r="J25" s="857"/>
      <c r="K25" s="677" t="s">
        <v>10</v>
      </c>
      <c r="L25" s="677"/>
      <c r="M25" s="677"/>
      <c r="N25" s="692"/>
      <c r="O25" s="680"/>
      <c r="P25" s="680"/>
      <c r="Q25" s="680"/>
      <c r="R25" s="680"/>
      <c r="S25" s="680"/>
      <c r="T25" s="680"/>
      <c r="U25" s="680"/>
      <c r="V25" s="680"/>
      <c r="W25" s="680"/>
      <c r="X25" s="680"/>
      <c r="Y25" s="680"/>
      <c r="Z25" s="680"/>
      <c r="AA25" s="680"/>
      <c r="AB25" s="680"/>
      <c r="AC25" s="680"/>
      <c r="AD25" s="488"/>
      <c r="AE25" s="488"/>
      <c r="AF25" s="488"/>
      <c r="AG25" s="488"/>
      <c r="AH25" s="488"/>
      <c r="AI25" s="580"/>
    </row>
    <row r="26" spans="2:39" ht="13.5" thickBot="1">
      <c r="C26" s="866"/>
      <c r="D26" s="677"/>
      <c r="E26" s="677"/>
      <c r="F26" s="692"/>
      <c r="G26" s="633"/>
      <c r="H26" s="634"/>
      <c r="I26" s="634"/>
      <c r="J26" s="878"/>
      <c r="K26" s="634"/>
      <c r="L26" s="634"/>
      <c r="M26" s="634"/>
      <c r="N26" s="635"/>
      <c r="O26" s="914"/>
      <c r="P26" s="914"/>
      <c r="Q26" s="914"/>
      <c r="R26" s="914"/>
      <c r="S26" s="914"/>
      <c r="T26" s="914"/>
      <c r="U26" s="914"/>
      <c r="V26" s="914"/>
      <c r="W26" s="914"/>
      <c r="X26" s="914"/>
      <c r="Y26" s="914"/>
      <c r="Z26" s="914"/>
      <c r="AA26" s="914"/>
      <c r="AB26" s="914"/>
      <c r="AC26" s="914"/>
      <c r="AD26" s="442"/>
      <c r="AE26" s="442"/>
      <c r="AF26" s="442"/>
      <c r="AG26" s="442"/>
      <c r="AH26" s="442"/>
      <c r="AI26" s="915"/>
    </row>
    <row r="27" spans="2:39">
      <c r="C27" s="838" t="s">
        <v>342</v>
      </c>
      <c r="D27" s="675"/>
      <c r="E27" s="675"/>
      <c r="F27" s="691"/>
      <c r="G27" s="909" t="str">
        <f>IF($AM27=0,"",VLOOKUP($AM27,②男入力!$B$10:$AN$33,11))</f>
        <v/>
      </c>
      <c r="H27" s="852"/>
      <c r="I27" s="852"/>
      <c r="J27" s="853"/>
      <c r="K27" s="852" t="str">
        <f>IF($AM27=0,"",VLOOKUP($AM27,②男入力!$B$10:$AN$33,15))</f>
        <v/>
      </c>
      <c r="L27" s="852"/>
      <c r="M27" s="852"/>
      <c r="N27" s="910"/>
      <c r="O27" s="911" t="str">
        <f>IF($AM27=0,"",VLOOKUP($AM27,②男入力!$B$10:$AN$33,19))</f>
        <v/>
      </c>
      <c r="P27" s="911"/>
      <c r="Q27" s="911" t="str">
        <f>IF($AM27=0,"",VLOOKUP($AM27,②男入力!$B$10:$AN$33,21))</f>
        <v/>
      </c>
      <c r="R27" s="911"/>
      <c r="S27" s="893" t="str">
        <f>IF($AM27=0,"",VLOOKUP($AM27,②男入力!$B$10:$AN$33,23))</f>
        <v/>
      </c>
      <c r="T27" s="893"/>
      <c r="U27" s="893"/>
      <c r="V27" s="893"/>
      <c r="W27" s="893"/>
      <c r="X27" s="893"/>
      <c r="Y27" s="896" t="str">
        <f>IF($AM27=0,"",VLOOKUP($AM27,②男入力!$B$10:$AN$33,29))</f>
        <v/>
      </c>
      <c r="Z27" s="896"/>
      <c r="AA27" s="896"/>
      <c r="AB27" s="896"/>
      <c r="AC27" s="896"/>
      <c r="AD27" s="899" t="str">
        <f>IF($AM27=0,"",VLOOKUP($AM27,②男入力!$B$10:$AN$33,34))</f>
        <v/>
      </c>
      <c r="AE27" s="899"/>
      <c r="AF27" s="899"/>
      <c r="AG27" s="899" t="str">
        <f>IF($AM27=0,"",VLOOKUP($AM27,②男入力!$B$10:$AN$33,37))</f>
        <v/>
      </c>
      <c r="AH27" s="899"/>
      <c r="AI27" s="902"/>
      <c r="AM27" s="905">
        <f>'⑤-3県男選択'!$V$10</f>
        <v>0</v>
      </c>
    </row>
    <row r="28" spans="2:39">
      <c r="C28" s="866"/>
      <c r="D28" s="677"/>
      <c r="E28" s="677"/>
      <c r="F28" s="692"/>
      <c r="G28" s="873" t="str">
        <f>IF($AM27=0,"",VLOOKUP($AM27,②男入力!$B$10:$AN$33,3))</f>
        <v/>
      </c>
      <c r="H28" s="863" t="e">
        <f t="shared" ref="H28:J29" si="0">IF(G28=0,"",VLOOKUP(G28,$B$12:$Q$28,6))</f>
        <v>#N/A</v>
      </c>
      <c r="I28" s="863" t="e">
        <f t="shared" si="0"/>
        <v>#N/A</v>
      </c>
      <c r="J28" s="908" t="e">
        <f t="shared" si="0"/>
        <v>#N/A</v>
      </c>
      <c r="K28" s="863" t="str">
        <f>IF($AM27=0,"",VLOOKUP($AM27,②男入力!$B$10:$AN$33,7))</f>
        <v/>
      </c>
      <c r="L28" s="863" t="e">
        <f t="shared" ref="L28:N29" si="1">IF(K28=0,"",VLOOKUP(K28,$B$12:$Q$28,6))</f>
        <v>#N/A</v>
      </c>
      <c r="M28" s="863" t="e">
        <f t="shared" si="1"/>
        <v>#N/A</v>
      </c>
      <c r="N28" s="874" t="e">
        <f t="shared" si="1"/>
        <v>#N/A</v>
      </c>
      <c r="O28" s="912"/>
      <c r="P28" s="912"/>
      <c r="Q28" s="912"/>
      <c r="R28" s="912"/>
      <c r="S28" s="894"/>
      <c r="T28" s="894"/>
      <c r="U28" s="894"/>
      <c r="V28" s="894"/>
      <c r="W28" s="894"/>
      <c r="X28" s="894"/>
      <c r="Y28" s="897"/>
      <c r="Z28" s="897"/>
      <c r="AA28" s="897"/>
      <c r="AB28" s="897"/>
      <c r="AC28" s="897"/>
      <c r="AD28" s="900"/>
      <c r="AE28" s="900"/>
      <c r="AF28" s="900"/>
      <c r="AG28" s="900"/>
      <c r="AH28" s="900"/>
      <c r="AI28" s="903"/>
      <c r="AM28" s="906"/>
    </row>
    <row r="29" spans="2:39" ht="13.5" thickBot="1">
      <c r="C29" s="685"/>
      <c r="D29" s="634"/>
      <c r="E29" s="634"/>
      <c r="F29" s="635"/>
      <c r="G29" s="888" t="s">
        <v>286</v>
      </c>
      <c r="H29" s="831" t="e">
        <f t="shared" si="0"/>
        <v>#N/A</v>
      </c>
      <c r="I29" s="831" t="e">
        <f t="shared" si="0"/>
        <v>#N/A</v>
      </c>
      <c r="J29" s="889" t="e">
        <f t="shared" si="0"/>
        <v>#N/A</v>
      </c>
      <c r="K29" s="831" t="s">
        <v>286</v>
      </c>
      <c r="L29" s="831" t="e">
        <f t="shared" si="1"/>
        <v>#N/A</v>
      </c>
      <c r="M29" s="831" t="e">
        <f t="shared" si="1"/>
        <v>#N/A</v>
      </c>
      <c r="N29" s="832" t="e">
        <f t="shared" si="1"/>
        <v>#N/A</v>
      </c>
      <c r="O29" s="834"/>
      <c r="P29" s="834"/>
      <c r="Q29" s="834"/>
      <c r="R29" s="834"/>
      <c r="S29" s="895"/>
      <c r="T29" s="895"/>
      <c r="U29" s="895"/>
      <c r="V29" s="895"/>
      <c r="W29" s="895"/>
      <c r="X29" s="895"/>
      <c r="Y29" s="898"/>
      <c r="Z29" s="898"/>
      <c r="AA29" s="898"/>
      <c r="AB29" s="898"/>
      <c r="AC29" s="898"/>
      <c r="AD29" s="901"/>
      <c r="AE29" s="901"/>
      <c r="AF29" s="901"/>
      <c r="AG29" s="901"/>
      <c r="AH29" s="901"/>
      <c r="AI29" s="904"/>
      <c r="AM29" s="907"/>
    </row>
    <row r="30" spans="2:39">
      <c r="C30" s="866" t="s">
        <v>343</v>
      </c>
      <c r="D30" s="677"/>
      <c r="E30" s="677"/>
      <c r="F30" s="692"/>
      <c r="G30" s="909" t="str">
        <f>IF($AM30=0,"",VLOOKUP($AM30,②男入力!$B$10:$AN$33,11))</f>
        <v/>
      </c>
      <c r="H30" s="852"/>
      <c r="I30" s="852"/>
      <c r="J30" s="853"/>
      <c r="K30" s="852" t="str">
        <f>IF($AM30=0,"",VLOOKUP($AM30,②男入力!$B$10:$AN$33,15))</f>
        <v/>
      </c>
      <c r="L30" s="852"/>
      <c r="M30" s="852"/>
      <c r="N30" s="910"/>
      <c r="O30" s="911" t="str">
        <f>IF($AM30=0,"",VLOOKUP($AM30,②男入力!$B$10:$AN$33,19))</f>
        <v/>
      </c>
      <c r="P30" s="911"/>
      <c r="Q30" s="911" t="str">
        <f>IF($AM30=0,"",VLOOKUP($AM30,②男入力!$B$10:$AN$33,21))</f>
        <v/>
      </c>
      <c r="R30" s="911"/>
      <c r="S30" s="893" t="str">
        <f>IF($AM30=0,"",VLOOKUP($AM30,②男入力!$B$10:$AN$33,23))</f>
        <v/>
      </c>
      <c r="T30" s="893"/>
      <c r="U30" s="893"/>
      <c r="V30" s="893"/>
      <c r="W30" s="893"/>
      <c r="X30" s="893"/>
      <c r="Y30" s="896" t="str">
        <f>IF($AM30=0,"",VLOOKUP($AM30,②男入力!$B$10:$AN$33,29))</f>
        <v/>
      </c>
      <c r="Z30" s="896"/>
      <c r="AA30" s="896"/>
      <c r="AB30" s="896"/>
      <c r="AC30" s="896"/>
      <c r="AD30" s="899" t="str">
        <f>IF($AM30=0,"",VLOOKUP($AM30,②男入力!$B$10:$AN$33,34))</f>
        <v/>
      </c>
      <c r="AE30" s="899"/>
      <c r="AF30" s="899"/>
      <c r="AG30" s="899" t="str">
        <f>IF($AM30=0,"",VLOOKUP($AM30,②男入力!$B$10:$AN$33,37))</f>
        <v/>
      </c>
      <c r="AH30" s="899"/>
      <c r="AI30" s="902"/>
      <c r="AM30" s="905">
        <f>'⑤-3県男選択'!V11</f>
        <v>0</v>
      </c>
    </row>
    <row r="31" spans="2:39">
      <c r="C31" s="866"/>
      <c r="D31" s="677"/>
      <c r="E31" s="677"/>
      <c r="F31" s="692"/>
      <c r="G31" s="873" t="str">
        <f>IF($AM30=0,"",VLOOKUP($AM30,②男入力!$B$10:$AN$33,3))</f>
        <v/>
      </c>
      <c r="H31" s="863" t="e">
        <f t="shared" ref="H31:J32" si="2">IF(G31=0,"",VLOOKUP(G31,$B$12:$Q$28,6))</f>
        <v>#N/A</v>
      </c>
      <c r="I31" s="863" t="e">
        <f t="shared" si="2"/>
        <v>#N/A</v>
      </c>
      <c r="J31" s="908" t="e">
        <f t="shared" si="2"/>
        <v>#N/A</v>
      </c>
      <c r="K31" s="863" t="str">
        <f>IF($AM30=0,"",VLOOKUP($AM30,②男入力!$B$10:$AN$33,7))</f>
        <v/>
      </c>
      <c r="L31" s="863" t="e">
        <f t="shared" ref="L31:N32" si="3">IF(K31=0,"",VLOOKUP(K31,$B$12:$Q$28,6))</f>
        <v>#N/A</v>
      </c>
      <c r="M31" s="863" t="e">
        <f t="shared" si="3"/>
        <v>#N/A</v>
      </c>
      <c r="N31" s="874" t="e">
        <f t="shared" si="3"/>
        <v>#N/A</v>
      </c>
      <c r="O31" s="912"/>
      <c r="P31" s="912"/>
      <c r="Q31" s="912"/>
      <c r="R31" s="912"/>
      <c r="S31" s="894"/>
      <c r="T31" s="894"/>
      <c r="U31" s="894"/>
      <c r="V31" s="894"/>
      <c r="W31" s="894"/>
      <c r="X31" s="894"/>
      <c r="Y31" s="897"/>
      <c r="Z31" s="897"/>
      <c r="AA31" s="897"/>
      <c r="AB31" s="897"/>
      <c r="AC31" s="897"/>
      <c r="AD31" s="900"/>
      <c r="AE31" s="900"/>
      <c r="AF31" s="900"/>
      <c r="AG31" s="900"/>
      <c r="AH31" s="900"/>
      <c r="AI31" s="903"/>
      <c r="AM31" s="906"/>
    </row>
    <row r="32" spans="2:39" ht="13.5" thickBot="1">
      <c r="C32" s="685"/>
      <c r="D32" s="634"/>
      <c r="E32" s="634"/>
      <c r="F32" s="635"/>
      <c r="G32" s="888" t="s">
        <v>286</v>
      </c>
      <c r="H32" s="831" t="e">
        <f t="shared" si="2"/>
        <v>#N/A</v>
      </c>
      <c r="I32" s="831" t="e">
        <f t="shared" si="2"/>
        <v>#N/A</v>
      </c>
      <c r="J32" s="889" t="e">
        <f t="shared" si="2"/>
        <v>#N/A</v>
      </c>
      <c r="K32" s="831" t="s">
        <v>286</v>
      </c>
      <c r="L32" s="831" t="e">
        <f t="shared" si="3"/>
        <v>#N/A</v>
      </c>
      <c r="M32" s="831" t="e">
        <f t="shared" si="3"/>
        <v>#N/A</v>
      </c>
      <c r="N32" s="832" t="e">
        <f t="shared" si="3"/>
        <v>#N/A</v>
      </c>
      <c r="O32" s="834"/>
      <c r="P32" s="834"/>
      <c r="Q32" s="834"/>
      <c r="R32" s="834"/>
      <c r="S32" s="895"/>
      <c r="T32" s="895"/>
      <c r="U32" s="895"/>
      <c r="V32" s="895"/>
      <c r="W32" s="895"/>
      <c r="X32" s="895"/>
      <c r="Y32" s="898"/>
      <c r="Z32" s="898"/>
      <c r="AA32" s="898"/>
      <c r="AB32" s="898"/>
      <c r="AC32" s="898"/>
      <c r="AD32" s="901"/>
      <c r="AE32" s="901"/>
      <c r="AF32" s="901"/>
      <c r="AG32" s="901"/>
      <c r="AH32" s="901"/>
      <c r="AI32" s="904"/>
      <c r="AM32" s="907"/>
    </row>
    <row r="33" spans="2:39">
      <c r="C33" s="838" t="s">
        <v>344</v>
      </c>
      <c r="D33" s="675"/>
      <c r="E33" s="675"/>
      <c r="F33" s="691"/>
      <c r="G33" s="909" t="str">
        <f>IF($AM33=0,"",VLOOKUP($AM33,②男入力!$B$10:$AN$33,11))</f>
        <v/>
      </c>
      <c r="H33" s="852"/>
      <c r="I33" s="852"/>
      <c r="J33" s="853"/>
      <c r="K33" s="852" t="str">
        <f>IF($AM33=0,"",VLOOKUP($AM33,②男入力!$B$10:$AN$33,15))</f>
        <v/>
      </c>
      <c r="L33" s="852"/>
      <c r="M33" s="852"/>
      <c r="N33" s="910"/>
      <c r="O33" s="911" t="str">
        <f>IF($AM33=0,"",VLOOKUP($AM33,②男入力!$B$10:$AN$33,19))</f>
        <v/>
      </c>
      <c r="P33" s="911"/>
      <c r="Q33" s="911" t="str">
        <f>IF($AM33=0,"",VLOOKUP($AM33,②男入力!$B$10:$AN$33,21))</f>
        <v/>
      </c>
      <c r="R33" s="911"/>
      <c r="S33" s="893" t="str">
        <f>IF($AM33=0,"",VLOOKUP($AM33,②男入力!$B$10:$AN$33,23))</f>
        <v/>
      </c>
      <c r="T33" s="893"/>
      <c r="U33" s="893"/>
      <c r="V33" s="893"/>
      <c r="W33" s="893"/>
      <c r="X33" s="893"/>
      <c r="Y33" s="896" t="str">
        <f>IF($AM33=0,"",VLOOKUP($AM33,②男入力!$B$10:$AN$33,29))</f>
        <v/>
      </c>
      <c r="Z33" s="896"/>
      <c r="AA33" s="896"/>
      <c r="AB33" s="896"/>
      <c r="AC33" s="896"/>
      <c r="AD33" s="899" t="str">
        <f>IF($AM33=0,"",VLOOKUP($AM33,②男入力!$B$10:$AN$33,34))</f>
        <v/>
      </c>
      <c r="AE33" s="899"/>
      <c r="AF33" s="899"/>
      <c r="AG33" s="899" t="str">
        <f>IF($AM33=0,"",VLOOKUP($AM33,②男入力!$B$10:$AN$33,37))</f>
        <v/>
      </c>
      <c r="AH33" s="899"/>
      <c r="AI33" s="902"/>
      <c r="AM33" s="905">
        <f>'⑤-3県男選択'!V12</f>
        <v>0</v>
      </c>
    </row>
    <row r="34" spans="2:39">
      <c r="C34" s="866"/>
      <c r="D34" s="677"/>
      <c r="E34" s="677"/>
      <c r="F34" s="692"/>
      <c r="G34" s="873" t="str">
        <f>IF($AM33=0,"",VLOOKUP($AM33,②男入力!$B$10:$AN$33,3))</f>
        <v/>
      </c>
      <c r="H34" s="863" t="e">
        <f t="shared" ref="H34:J35" si="4">IF(G34=0,"",VLOOKUP(G34,$B$12:$Q$28,6))</f>
        <v>#N/A</v>
      </c>
      <c r="I34" s="863" t="e">
        <f t="shared" si="4"/>
        <v>#N/A</v>
      </c>
      <c r="J34" s="908" t="e">
        <f t="shared" si="4"/>
        <v>#N/A</v>
      </c>
      <c r="K34" s="863" t="str">
        <f>IF($AM33=0,"",VLOOKUP($AM33,②男入力!$B$10:$AN$33,7))</f>
        <v/>
      </c>
      <c r="L34" s="863" t="e">
        <f t="shared" ref="L34:N35" si="5">IF(K34=0,"",VLOOKUP(K34,$B$12:$Q$28,6))</f>
        <v>#N/A</v>
      </c>
      <c r="M34" s="863" t="e">
        <f t="shared" si="5"/>
        <v>#N/A</v>
      </c>
      <c r="N34" s="874" t="e">
        <f t="shared" si="5"/>
        <v>#N/A</v>
      </c>
      <c r="O34" s="912"/>
      <c r="P34" s="912"/>
      <c r="Q34" s="912"/>
      <c r="R34" s="912"/>
      <c r="S34" s="894"/>
      <c r="T34" s="894"/>
      <c r="U34" s="894"/>
      <c r="V34" s="894"/>
      <c r="W34" s="894"/>
      <c r="X34" s="894"/>
      <c r="Y34" s="897"/>
      <c r="Z34" s="897"/>
      <c r="AA34" s="897"/>
      <c r="AB34" s="897"/>
      <c r="AC34" s="897"/>
      <c r="AD34" s="900"/>
      <c r="AE34" s="900"/>
      <c r="AF34" s="900"/>
      <c r="AG34" s="900"/>
      <c r="AH34" s="900"/>
      <c r="AI34" s="903"/>
      <c r="AM34" s="906"/>
    </row>
    <row r="35" spans="2:39" ht="13.5" thickBot="1">
      <c r="B35" s="90"/>
      <c r="C35" s="685"/>
      <c r="D35" s="634"/>
      <c r="E35" s="634"/>
      <c r="F35" s="635"/>
      <c r="G35" s="888" t="s">
        <v>286</v>
      </c>
      <c r="H35" s="831" t="e">
        <f t="shared" si="4"/>
        <v>#N/A</v>
      </c>
      <c r="I35" s="831" t="e">
        <f t="shared" si="4"/>
        <v>#N/A</v>
      </c>
      <c r="J35" s="889" t="e">
        <f t="shared" si="4"/>
        <v>#N/A</v>
      </c>
      <c r="K35" s="831" t="s">
        <v>286</v>
      </c>
      <c r="L35" s="831" t="e">
        <f t="shared" si="5"/>
        <v>#N/A</v>
      </c>
      <c r="M35" s="831" t="e">
        <f t="shared" si="5"/>
        <v>#N/A</v>
      </c>
      <c r="N35" s="832" t="e">
        <f t="shared" si="5"/>
        <v>#N/A</v>
      </c>
      <c r="O35" s="834"/>
      <c r="P35" s="834"/>
      <c r="Q35" s="834"/>
      <c r="R35" s="834"/>
      <c r="S35" s="895"/>
      <c r="T35" s="895"/>
      <c r="U35" s="895"/>
      <c r="V35" s="895"/>
      <c r="W35" s="895"/>
      <c r="X35" s="895"/>
      <c r="Y35" s="898"/>
      <c r="Z35" s="898"/>
      <c r="AA35" s="898"/>
      <c r="AB35" s="898"/>
      <c r="AC35" s="898"/>
      <c r="AD35" s="901"/>
      <c r="AE35" s="901"/>
      <c r="AF35" s="901"/>
      <c r="AG35" s="901"/>
      <c r="AH35" s="901"/>
      <c r="AI35" s="904"/>
      <c r="AM35" s="907"/>
    </row>
    <row r="36" spans="2:39">
      <c r="B36" s="90"/>
      <c r="C36" s="866" t="s">
        <v>345</v>
      </c>
      <c r="D36" s="677"/>
      <c r="E36" s="677"/>
      <c r="F36" s="692"/>
      <c r="G36" s="909" t="str">
        <f>IF($AM36=0,"",VLOOKUP($AM36,②男入力!$B$10:$AN$33,11))</f>
        <v/>
      </c>
      <c r="H36" s="852"/>
      <c r="I36" s="852"/>
      <c r="J36" s="853"/>
      <c r="K36" s="852" t="str">
        <f>IF($AM36=0,"",VLOOKUP($AM36,②男入力!$B$10:$AN$33,15))</f>
        <v/>
      </c>
      <c r="L36" s="852"/>
      <c r="M36" s="852"/>
      <c r="N36" s="910"/>
      <c r="O36" s="911" t="str">
        <f>IF($AM36=0,"",VLOOKUP($AM36,②男入力!$B$10:$AN$33,19))</f>
        <v/>
      </c>
      <c r="P36" s="911"/>
      <c r="Q36" s="911" t="str">
        <f>IF($AM36=0,"",VLOOKUP($AM36,②男入力!$B$10:$AN$33,21))</f>
        <v/>
      </c>
      <c r="R36" s="911"/>
      <c r="S36" s="893" t="str">
        <f>IF($AM36=0,"",VLOOKUP($AM36,②男入力!$B$10:$AN$33,23))</f>
        <v/>
      </c>
      <c r="T36" s="893"/>
      <c r="U36" s="893"/>
      <c r="V36" s="893"/>
      <c r="W36" s="893"/>
      <c r="X36" s="893"/>
      <c r="Y36" s="896" t="str">
        <f>IF($AM36=0,"",VLOOKUP($AM36,②男入力!$B$10:$AN$33,29))</f>
        <v/>
      </c>
      <c r="Z36" s="896"/>
      <c r="AA36" s="896"/>
      <c r="AB36" s="896"/>
      <c r="AC36" s="896"/>
      <c r="AD36" s="899" t="str">
        <f>IF($AM36=0,"",VLOOKUP($AM36,②男入力!$B$10:$AN$33,34))</f>
        <v/>
      </c>
      <c r="AE36" s="899"/>
      <c r="AF36" s="899"/>
      <c r="AG36" s="899" t="str">
        <f>IF($AM36=0,"",VLOOKUP($AM36,②男入力!$B$10:$AN$33,37))</f>
        <v/>
      </c>
      <c r="AH36" s="899"/>
      <c r="AI36" s="902"/>
      <c r="AM36" s="905">
        <f>'⑤-3県男選択'!V13</f>
        <v>0</v>
      </c>
    </row>
    <row r="37" spans="2:39">
      <c r="B37" s="90"/>
      <c r="C37" s="866"/>
      <c r="D37" s="677"/>
      <c r="E37" s="677"/>
      <c r="F37" s="692"/>
      <c r="G37" s="873" t="str">
        <f>IF($AM36=0,"",VLOOKUP($AM36,②男入力!$B$10:$AN$33,3))</f>
        <v/>
      </c>
      <c r="H37" s="863" t="e">
        <f t="shared" ref="H37:J38" si="6">IF(G37=0,"",VLOOKUP(G37,$B$12:$Q$28,6))</f>
        <v>#N/A</v>
      </c>
      <c r="I37" s="863" t="e">
        <f t="shared" si="6"/>
        <v>#N/A</v>
      </c>
      <c r="J37" s="908" t="e">
        <f t="shared" si="6"/>
        <v>#N/A</v>
      </c>
      <c r="K37" s="863" t="str">
        <f>IF($AM36=0,"",VLOOKUP($AM36,②男入力!$B$10:$AN$33,7))</f>
        <v/>
      </c>
      <c r="L37" s="863" t="e">
        <f t="shared" ref="L37:N38" si="7">IF(K37=0,"",VLOOKUP(K37,$B$12:$Q$28,6))</f>
        <v>#N/A</v>
      </c>
      <c r="M37" s="863" t="e">
        <f t="shared" si="7"/>
        <v>#N/A</v>
      </c>
      <c r="N37" s="874" t="e">
        <f t="shared" si="7"/>
        <v>#N/A</v>
      </c>
      <c r="O37" s="912"/>
      <c r="P37" s="912"/>
      <c r="Q37" s="912"/>
      <c r="R37" s="912"/>
      <c r="S37" s="894"/>
      <c r="T37" s="894"/>
      <c r="U37" s="894"/>
      <c r="V37" s="894"/>
      <c r="W37" s="894"/>
      <c r="X37" s="894"/>
      <c r="Y37" s="897"/>
      <c r="Z37" s="897"/>
      <c r="AA37" s="897"/>
      <c r="AB37" s="897"/>
      <c r="AC37" s="897"/>
      <c r="AD37" s="900"/>
      <c r="AE37" s="900"/>
      <c r="AF37" s="900"/>
      <c r="AG37" s="900"/>
      <c r="AH37" s="900"/>
      <c r="AI37" s="903"/>
      <c r="AM37" s="906"/>
    </row>
    <row r="38" spans="2:39" ht="13.5" thickBot="1">
      <c r="B38" s="90"/>
      <c r="C38" s="685"/>
      <c r="D38" s="634"/>
      <c r="E38" s="634"/>
      <c r="F38" s="635"/>
      <c r="G38" s="888" t="s">
        <v>286</v>
      </c>
      <c r="H38" s="831" t="e">
        <f t="shared" si="6"/>
        <v>#N/A</v>
      </c>
      <c r="I38" s="831" t="e">
        <f t="shared" si="6"/>
        <v>#N/A</v>
      </c>
      <c r="J38" s="889" t="e">
        <f t="shared" si="6"/>
        <v>#N/A</v>
      </c>
      <c r="K38" s="831" t="s">
        <v>286</v>
      </c>
      <c r="L38" s="831" t="e">
        <f t="shared" si="7"/>
        <v>#N/A</v>
      </c>
      <c r="M38" s="831" t="e">
        <f t="shared" si="7"/>
        <v>#N/A</v>
      </c>
      <c r="N38" s="832" t="e">
        <f t="shared" si="7"/>
        <v>#N/A</v>
      </c>
      <c r="O38" s="834"/>
      <c r="P38" s="834"/>
      <c r="Q38" s="834"/>
      <c r="R38" s="834"/>
      <c r="S38" s="895"/>
      <c r="T38" s="895"/>
      <c r="U38" s="895"/>
      <c r="V38" s="895"/>
      <c r="W38" s="895"/>
      <c r="X38" s="895"/>
      <c r="Y38" s="898"/>
      <c r="Z38" s="898"/>
      <c r="AA38" s="898"/>
      <c r="AB38" s="898"/>
      <c r="AC38" s="898"/>
      <c r="AD38" s="901"/>
      <c r="AE38" s="901"/>
      <c r="AF38" s="901"/>
      <c r="AG38" s="901"/>
      <c r="AH38" s="901"/>
      <c r="AI38" s="904"/>
      <c r="AM38" s="907"/>
    </row>
    <row r="39" spans="2:39">
      <c r="B39" s="90"/>
      <c r="C39" s="838" t="s">
        <v>346</v>
      </c>
      <c r="D39" s="675"/>
      <c r="E39" s="675"/>
      <c r="F39" s="691"/>
      <c r="G39" s="909" t="str">
        <f>IF($AM39=0,"",VLOOKUP($AM39,②男入力!$B$10:$AN$33,11))</f>
        <v/>
      </c>
      <c r="H39" s="852"/>
      <c r="I39" s="852"/>
      <c r="J39" s="853"/>
      <c r="K39" s="852" t="str">
        <f>IF($AM39=0,"",VLOOKUP($AM39,②男入力!$B$10:$AN$33,15))</f>
        <v/>
      </c>
      <c r="L39" s="852"/>
      <c r="M39" s="852"/>
      <c r="N39" s="910"/>
      <c r="O39" s="911" t="str">
        <f>IF($AM39=0,"",VLOOKUP($AM39,②男入力!$B$10:$AN$33,19))</f>
        <v/>
      </c>
      <c r="P39" s="911"/>
      <c r="Q39" s="911" t="str">
        <f>IF($AM39=0,"",VLOOKUP($AM39,②男入力!$B$10:$AN$33,21))</f>
        <v/>
      </c>
      <c r="R39" s="911"/>
      <c r="S39" s="893" t="str">
        <f>IF($AM39=0,"",VLOOKUP($AM39,②男入力!$B$10:$AN$33,23))</f>
        <v/>
      </c>
      <c r="T39" s="893"/>
      <c r="U39" s="893"/>
      <c r="V39" s="893"/>
      <c r="W39" s="893"/>
      <c r="X39" s="893"/>
      <c r="Y39" s="896" t="str">
        <f>IF($AM39=0,"",VLOOKUP($AM39,②男入力!$B$10:$AN$33,29))</f>
        <v/>
      </c>
      <c r="Z39" s="896"/>
      <c r="AA39" s="896"/>
      <c r="AB39" s="896"/>
      <c r="AC39" s="896"/>
      <c r="AD39" s="899" t="str">
        <f>IF($AM39=0,"",VLOOKUP($AM39,②男入力!$B$10:$AN$33,34))</f>
        <v/>
      </c>
      <c r="AE39" s="899"/>
      <c r="AF39" s="899"/>
      <c r="AG39" s="899" t="str">
        <f>IF($AM39=0,"",VLOOKUP($AM39,②男入力!$B$10:$AN$33,37))</f>
        <v/>
      </c>
      <c r="AH39" s="899"/>
      <c r="AI39" s="902"/>
      <c r="AM39" s="905">
        <f>'⑤-3県男選択'!V14</f>
        <v>0</v>
      </c>
    </row>
    <row r="40" spans="2:39">
      <c r="B40" s="90"/>
      <c r="C40" s="866"/>
      <c r="D40" s="677"/>
      <c r="E40" s="677"/>
      <c r="F40" s="692"/>
      <c r="G40" s="873" t="str">
        <f>IF($AM39=0,"",VLOOKUP($AM39,②男入力!$B$10:$AN$33,3))</f>
        <v/>
      </c>
      <c r="H40" s="863" t="e">
        <f t="shared" ref="H40:J41" si="8">IF(G40=0,"",VLOOKUP(G40,$B$12:$Q$28,6))</f>
        <v>#N/A</v>
      </c>
      <c r="I40" s="863" t="e">
        <f t="shared" si="8"/>
        <v>#N/A</v>
      </c>
      <c r="J40" s="908" t="e">
        <f t="shared" si="8"/>
        <v>#N/A</v>
      </c>
      <c r="K40" s="863" t="str">
        <f>IF($AM39=0,"",VLOOKUP($AM39,②男入力!$B$10:$AN$33,7))</f>
        <v/>
      </c>
      <c r="L40" s="863" t="e">
        <f t="shared" ref="L40:N41" si="9">IF(K40=0,"",VLOOKUP(K40,$B$12:$Q$28,6))</f>
        <v>#N/A</v>
      </c>
      <c r="M40" s="863" t="e">
        <f t="shared" si="9"/>
        <v>#N/A</v>
      </c>
      <c r="N40" s="874" t="e">
        <f t="shared" si="9"/>
        <v>#N/A</v>
      </c>
      <c r="O40" s="912"/>
      <c r="P40" s="912"/>
      <c r="Q40" s="912"/>
      <c r="R40" s="912"/>
      <c r="S40" s="894"/>
      <c r="T40" s="894"/>
      <c r="U40" s="894"/>
      <c r="V40" s="894"/>
      <c r="W40" s="894"/>
      <c r="X40" s="894"/>
      <c r="Y40" s="897"/>
      <c r="Z40" s="897"/>
      <c r="AA40" s="897"/>
      <c r="AB40" s="897"/>
      <c r="AC40" s="897"/>
      <c r="AD40" s="900"/>
      <c r="AE40" s="900"/>
      <c r="AF40" s="900"/>
      <c r="AG40" s="900"/>
      <c r="AH40" s="900"/>
      <c r="AI40" s="903"/>
      <c r="AM40" s="906"/>
    </row>
    <row r="41" spans="2:39" ht="13.5" thickBot="1">
      <c r="B41" s="90"/>
      <c r="C41" s="685"/>
      <c r="D41" s="634"/>
      <c r="E41" s="634"/>
      <c r="F41" s="635"/>
      <c r="G41" s="888" t="s">
        <v>286</v>
      </c>
      <c r="H41" s="831" t="e">
        <f t="shared" si="8"/>
        <v>#N/A</v>
      </c>
      <c r="I41" s="831" t="e">
        <f t="shared" si="8"/>
        <v>#N/A</v>
      </c>
      <c r="J41" s="889" t="e">
        <f t="shared" si="8"/>
        <v>#N/A</v>
      </c>
      <c r="K41" s="831" t="s">
        <v>286</v>
      </c>
      <c r="L41" s="831" t="e">
        <f t="shared" si="9"/>
        <v>#N/A</v>
      </c>
      <c r="M41" s="831" t="e">
        <f t="shared" si="9"/>
        <v>#N/A</v>
      </c>
      <c r="N41" s="832" t="e">
        <f t="shared" si="9"/>
        <v>#N/A</v>
      </c>
      <c r="O41" s="834"/>
      <c r="P41" s="834"/>
      <c r="Q41" s="834"/>
      <c r="R41" s="834"/>
      <c r="S41" s="895"/>
      <c r="T41" s="895"/>
      <c r="U41" s="895"/>
      <c r="V41" s="895"/>
      <c r="W41" s="895"/>
      <c r="X41" s="895"/>
      <c r="Y41" s="898"/>
      <c r="Z41" s="898"/>
      <c r="AA41" s="898"/>
      <c r="AB41" s="898"/>
      <c r="AC41" s="898"/>
      <c r="AD41" s="901"/>
      <c r="AE41" s="901"/>
      <c r="AF41" s="901"/>
      <c r="AG41" s="901"/>
      <c r="AH41" s="901"/>
      <c r="AI41" s="904"/>
      <c r="AM41" s="907"/>
    </row>
    <row r="42" spans="2:39">
      <c r="B42" s="90"/>
      <c r="C42" s="866" t="s">
        <v>347</v>
      </c>
      <c r="D42" s="677"/>
      <c r="E42" s="677"/>
      <c r="F42" s="692"/>
      <c r="G42" s="909" t="str">
        <f>IF($AM42=0,"",VLOOKUP($AM42,②男入力!$B$10:$AN$33,11))</f>
        <v/>
      </c>
      <c r="H42" s="852"/>
      <c r="I42" s="852"/>
      <c r="J42" s="853"/>
      <c r="K42" s="852" t="str">
        <f>IF($AM42=0,"",VLOOKUP($AM42,②男入力!$B$10:$AN$33,15))</f>
        <v/>
      </c>
      <c r="L42" s="852"/>
      <c r="M42" s="852"/>
      <c r="N42" s="910"/>
      <c r="O42" s="911" t="str">
        <f>IF($AM42=0,"",VLOOKUP($AM42,②男入力!$B$10:$AN$33,19))</f>
        <v/>
      </c>
      <c r="P42" s="911"/>
      <c r="Q42" s="911" t="str">
        <f>IF($AM42=0,"",VLOOKUP($AM42,②男入力!$B$10:$AN$33,21))</f>
        <v/>
      </c>
      <c r="R42" s="911"/>
      <c r="S42" s="893" t="str">
        <f>IF($AM42=0,"",VLOOKUP($AM42,②男入力!$B$10:$AN$33,23))</f>
        <v/>
      </c>
      <c r="T42" s="893"/>
      <c r="U42" s="893"/>
      <c r="V42" s="893"/>
      <c r="W42" s="893"/>
      <c r="X42" s="893"/>
      <c r="Y42" s="896" t="str">
        <f>IF($AM42=0,"",VLOOKUP($AM42,②男入力!$B$10:$AN$33,29))</f>
        <v/>
      </c>
      <c r="Z42" s="896"/>
      <c r="AA42" s="896"/>
      <c r="AB42" s="896"/>
      <c r="AC42" s="896"/>
      <c r="AD42" s="899" t="str">
        <f>IF($AM42=0,"",VLOOKUP($AM42,②男入力!$B$10:$AN$33,34))</f>
        <v/>
      </c>
      <c r="AE42" s="899"/>
      <c r="AF42" s="899"/>
      <c r="AG42" s="899" t="str">
        <f>IF($AM42=0,"",VLOOKUP($AM42,②男入力!$B$10:$AN$33,37))</f>
        <v/>
      </c>
      <c r="AH42" s="899"/>
      <c r="AI42" s="902"/>
      <c r="AM42" s="905">
        <f>'⑤-3県男選択'!V15</f>
        <v>0</v>
      </c>
    </row>
    <row r="43" spans="2:39">
      <c r="B43" s="90"/>
      <c r="C43" s="866"/>
      <c r="D43" s="677"/>
      <c r="E43" s="677"/>
      <c r="F43" s="692"/>
      <c r="G43" s="873" t="str">
        <f>IF($AM42=0,"",VLOOKUP($AM42,②男入力!$B$10:$AN$33,3))</f>
        <v/>
      </c>
      <c r="H43" s="863" t="e">
        <f t="shared" ref="H43:J44" si="10">IF(G43=0,"",VLOOKUP(G43,$B$12:$Q$28,6))</f>
        <v>#N/A</v>
      </c>
      <c r="I43" s="863" t="e">
        <f t="shared" si="10"/>
        <v>#N/A</v>
      </c>
      <c r="J43" s="908" t="e">
        <f t="shared" si="10"/>
        <v>#N/A</v>
      </c>
      <c r="K43" s="863" t="str">
        <f>IF($AM42=0,"",VLOOKUP($AM42,②男入力!$B$10:$AN$33,7))</f>
        <v/>
      </c>
      <c r="L43" s="863" t="e">
        <f t="shared" ref="L43:N44" si="11">IF(K43=0,"",VLOOKUP(K43,$B$12:$Q$28,6))</f>
        <v>#N/A</v>
      </c>
      <c r="M43" s="863" t="e">
        <f t="shared" si="11"/>
        <v>#N/A</v>
      </c>
      <c r="N43" s="874" t="e">
        <f t="shared" si="11"/>
        <v>#N/A</v>
      </c>
      <c r="O43" s="912"/>
      <c r="P43" s="912"/>
      <c r="Q43" s="912"/>
      <c r="R43" s="912"/>
      <c r="S43" s="894"/>
      <c r="T43" s="894"/>
      <c r="U43" s="894"/>
      <c r="V43" s="894"/>
      <c r="W43" s="894"/>
      <c r="X43" s="894"/>
      <c r="Y43" s="897"/>
      <c r="Z43" s="897"/>
      <c r="AA43" s="897"/>
      <c r="AB43" s="897"/>
      <c r="AC43" s="897"/>
      <c r="AD43" s="900"/>
      <c r="AE43" s="900"/>
      <c r="AF43" s="900"/>
      <c r="AG43" s="900"/>
      <c r="AH43" s="900"/>
      <c r="AI43" s="903"/>
      <c r="AM43" s="906"/>
    </row>
    <row r="44" spans="2:39" ht="13.5" thickBot="1">
      <c r="C44" s="685"/>
      <c r="D44" s="634"/>
      <c r="E44" s="634"/>
      <c r="F44" s="635"/>
      <c r="G44" s="888" t="s">
        <v>286</v>
      </c>
      <c r="H44" s="831" t="e">
        <f t="shared" si="10"/>
        <v>#N/A</v>
      </c>
      <c r="I44" s="831" t="e">
        <f t="shared" si="10"/>
        <v>#N/A</v>
      </c>
      <c r="J44" s="889" t="e">
        <f t="shared" si="10"/>
        <v>#N/A</v>
      </c>
      <c r="K44" s="831" t="s">
        <v>286</v>
      </c>
      <c r="L44" s="831" t="e">
        <f t="shared" si="11"/>
        <v>#N/A</v>
      </c>
      <c r="M44" s="831" t="e">
        <f t="shared" si="11"/>
        <v>#N/A</v>
      </c>
      <c r="N44" s="832" t="e">
        <f t="shared" si="11"/>
        <v>#N/A</v>
      </c>
      <c r="O44" s="834"/>
      <c r="P44" s="834"/>
      <c r="Q44" s="834"/>
      <c r="R44" s="834"/>
      <c r="S44" s="895"/>
      <c r="T44" s="895"/>
      <c r="U44" s="895"/>
      <c r="V44" s="895"/>
      <c r="W44" s="895"/>
      <c r="X44" s="895"/>
      <c r="Y44" s="898"/>
      <c r="Z44" s="898"/>
      <c r="AA44" s="898"/>
      <c r="AB44" s="898"/>
      <c r="AC44" s="898"/>
      <c r="AD44" s="901"/>
      <c r="AE44" s="901"/>
      <c r="AF44" s="901"/>
      <c r="AG44" s="901"/>
      <c r="AH44" s="901"/>
      <c r="AI44" s="904"/>
      <c r="AM44" s="907"/>
    </row>
    <row r="45" spans="2:39" ht="13.5" customHeight="1">
      <c r="C45" s="866" t="s">
        <v>347</v>
      </c>
      <c r="D45" s="677"/>
      <c r="E45" s="677"/>
      <c r="F45" s="692"/>
      <c r="G45" s="909" t="str">
        <f>IF($AM45=0,"",VLOOKUP($AM45,②男入力!$B$10:$AN$33,11))</f>
        <v/>
      </c>
      <c r="H45" s="852"/>
      <c r="I45" s="852"/>
      <c r="J45" s="853"/>
      <c r="K45" s="852" t="str">
        <f>IF($AM45=0,"",VLOOKUP($AM45,②男入力!$B$10:$AN$33,15))</f>
        <v/>
      </c>
      <c r="L45" s="852"/>
      <c r="M45" s="852"/>
      <c r="N45" s="910"/>
      <c r="O45" s="911" t="str">
        <f>IF($AM45=0,"",VLOOKUP($AM45,②男入力!$B$10:$AN$33,19))</f>
        <v/>
      </c>
      <c r="P45" s="911"/>
      <c r="Q45" s="911" t="str">
        <f>IF($AM45=0,"",VLOOKUP($AM45,②男入力!$B$10:$AN$33,21))</f>
        <v/>
      </c>
      <c r="R45" s="911"/>
      <c r="S45" s="893" t="str">
        <f>IF($AM45=0,"",VLOOKUP($AM45,②男入力!$B$10:$AN$33,23))</f>
        <v/>
      </c>
      <c r="T45" s="893"/>
      <c r="U45" s="893"/>
      <c r="V45" s="893"/>
      <c r="W45" s="893"/>
      <c r="X45" s="893"/>
      <c r="Y45" s="896" t="str">
        <f>IF($AM45=0,"",VLOOKUP($AM45,②男入力!$B$10:$AN$33,29))</f>
        <v/>
      </c>
      <c r="Z45" s="896"/>
      <c r="AA45" s="896"/>
      <c r="AB45" s="896"/>
      <c r="AC45" s="896"/>
      <c r="AD45" s="899" t="str">
        <f>IF($AM45=0,"",VLOOKUP($AM45,②男入力!$B$10:$AN$33,34))</f>
        <v/>
      </c>
      <c r="AE45" s="899"/>
      <c r="AF45" s="899"/>
      <c r="AG45" s="899" t="str">
        <f>IF($AM45=0,"",VLOOKUP($AM45,②男入力!$B$10:$AN$33,37))</f>
        <v/>
      </c>
      <c r="AH45" s="899"/>
      <c r="AI45" s="902"/>
      <c r="AM45" s="905">
        <f>'⑤-3県男選択'!V16</f>
        <v>0</v>
      </c>
    </row>
    <row r="46" spans="2:39" ht="13.5" customHeight="1">
      <c r="C46" s="866"/>
      <c r="D46" s="677"/>
      <c r="E46" s="677"/>
      <c r="F46" s="692"/>
      <c r="G46" s="873" t="str">
        <f>IF($AM45=0,"",VLOOKUP($AM45,②男入力!$B$10:$AN$33,3))</f>
        <v/>
      </c>
      <c r="H46" s="863" t="e">
        <f t="shared" ref="H46:J47" si="12">IF(G46=0,"",VLOOKUP(G46,$B$12:$Q$28,6))</f>
        <v>#N/A</v>
      </c>
      <c r="I46" s="863" t="e">
        <f t="shared" si="12"/>
        <v>#N/A</v>
      </c>
      <c r="J46" s="908" t="e">
        <f t="shared" si="12"/>
        <v>#N/A</v>
      </c>
      <c r="K46" s="863" t="str">
        <f>IF($AM45=0,"",VLOOKUP($AM45,②男入力!$B$10:$AN$33,7))</f>
        <v/>
      </c>
      <c r="L46" s="863" t="e">
        <f t="shared" ref="L46:N47" si="13">IF(K46=0,"",VLOOKUP(K46,$B$12:$Q$28,6))</f>
        <v>#N/A</v>
      </c>
      <c r="M46" s="863" t="e">
        <f t="shared" si="13"/>
        <v>#N/A</v>
      </c>
      <c r="N46" s="874" t="e">
        <f t="shared" si="13"/>
        <v>#N/A</v>
      </c>
      <c r="O46" s="912"/>
      <c r="P46" s="912"/>
      <c r="Q46" s="912"/>
      <c r="R46" s="912"/>
      <c r="S46" s="894"/>
      <c r="T46" s="894"/>
      <c r="U46" s="894"/>
      <c r="V46" s="894"/>
      <c r="W46" s="894"/>
      <c r="X46" s="894"/>
      <c r="Y46" s="897"/>
      <c r="Z46" s="897"/>
      <c r="AA46" s="897"/>
      <c r="AB46" s="897"/>
      <c r="AC46" s="897"/>
      <c r="AD46" s="900"/>
      <c r="AE46" s="900"/>
      <c r="AF46" s="900"/>
      <c r="AG46" s="900"/>
      <c r="AH46" s="900"/>
      <c r="AI46" s="903"/>
      <c r="AM46" s="906"/>
    </row>
    <row r="47" spans="2:39" ht="13.5" customHeight="1" thickBot="1">
      <c r="C47" s="685"/>
      <c r="D47" s="634"/>
      <c r="E47" s="634"/>
      <c r="F47" s="635"/>
      <c r="G47" s="888" t="s">
        <v>286</v>
      </c>
      <c r="H47" s="831" t="e">
        <f t="shared" si="12"/>
        <v>#N/A</v>
      </c>
      <c r="I47" s="831" t="e">
        <f t="shared" si="12"/>
        <v>#N/A</v>
      </c>
      <c r="J47" s="889" t="e">
        <f t="shared" si="12"/>
        <v>#N/A</v>
      </c>
      <c r="K47" s="831" t="s">
        <v>286</v>
      </c>
      <c r="L47" s="831" t="e">
        <f t="shared" si="13"/>
        <v>#N/A</v>
      </c>
      <c r="M47" s="831" t="e">
        <f t="shared" si="13"/>
        <v>#N/A</v>
      </c>
      <c r="N47" s="832" t="e">
        <f t="shared" si="13"/>
        <v>#N/A</v>
      </c>
      <c r="O47" s="834"/>
      <c r="P47" s="834"/>
      <c r="Q47" s="834"/>
      <c r="R47" s="834"/>
      <c r="S47" s="895"/>
      <c r="T47" s="895"/>
      <c r="U47" s="895"/>
      <c r="V47" s="895"/>
      <c r="W47" s="895"/>
      <c r="X47" s="895"/>
      <c r="Y47" s="898"/>
      <c r="Z47" s="898"/>
      <c r="AA47" s="898"/>
      <c r="AB47" s="898"/>
      <c r="AC47" s="898"/>
      <c r="AD47" s="901"/>
      <c r="AE47" s="901"/>
      <c r="AF47" s="901"/>
      <c r="AG47" s="901"/>
      <c r="AH47" s="901"/>
      <c r="AI47" s="904"/>
      <c r="AM47" s="907"/>
    </row>
    <row r="48" spans="2:39">
      <c r="AB48" s="1" t="s">
        <v>13</v>
      </c>
    </row>
    <row r="49" spans="3:35" ht="7.5" customHeight="1"/>
    <row r="50" spans="3:35" ht="30.75" customHeight="1">
      <c r="C50" s="918" t="s">
        <v>399</v>
      </c>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c r="AG50" s="919"/>
      <c r="AH50" s="919"/>
      <c r="AI50" s="919"/>
    </row>
    <row r="51" spans="3:35" ht="7.5" customHeight="1"/>
    <row r="52" spans="3:35" ht="15.75" customHeight="1">
      <c r="C52" s="919" t="s">
        <v>348</v>
      </c>
      <c r="D52" s="919"/>
      <c r="E52" s="919"/>
      <c r="F52" s="919"/>
      <c r="G52" s="919"/>
      <c r="H52" s="919"/>
      <c r="I52" s="919"/>
      <c r="J52" s="919"/>
      <c r="K52" s="919"/>
      <c r="L52" s="919"/>
      <c r="M52" s="919"/>
      <c r="N52" s="919"/>
      <c r="O52" s="919"/>
      <c r="P52" s="919"/>
      <c r="Q52" s="919"/>
      <c r="R52" s="919"/>
      <c r="S52" s="919"/>
      <c r="T52" s="919"/>
      <c r="U52" s="919"/>
      <c r="V52" s="919"/>
      <c r="W52" s="919"/>
      <c r="X52" s="919"/>
      <c r="Y52" s="919"/>
      <c r="Z52" s="919"/>
      <c r="AA52" s="919"/>
      <c r="AB52" s="919"/>
      <c r="AC52" s="919"/>
      <c r="AD52" s="919"/>
      <c r="AE52" s="919"/>
      <c r="AF52" s="919"/>
      <c r="AG52" s="919"/>
      <c r="AH52" s="919"/>
      <c r="AI52" s="919"/>
    </row>
    <row r="53" spans="3:35" ht="7.5" customHeight="1"/>
    <row r="54" spans="3:35" ht="15.75" customHeight="1">
      <c r="D54" s="919" t="s">
        <v>349</v>
      </c>
      <c r="E54" s="919"/>
      <c r="F54" s="919"/>
      <c r="G54" s="919"/>
      <c r="H54" s="919"/>
      <c r="I54" s="919"/>
      <c r="J54" s="919"/>
      <c r="K54" s="919"/>
      <c r="L54" s="919"/>
      <c r="M54" s="919"/>
      <c r="N54" s="919"/>
      <c r="O54" s="919"/>
      <c r="P54" s="919"/>
      <c r="Q54" s="919"/>
      <c r="R54" s="919"/>
      <c r="S54" s="919"/>
      <c r="T54" s="919"/>
      <c r="U54" s="919"/>
      <c r="V54" s="919"/>
      <c r="W54" s="919"/>
      <c r="X54" s="919"/>
      <c r="Y54" s="919"/>
      <c r="Z54" s="919"/>
      <c r="AA54" s="919"/>
      <c r="AB54" s="919"/>
      <c r="AC54" s="919"/>
      <c r="AD54" s="919"/>
      <c r="AE54" s="919"/>
      <c r="AF54" s="919"/>
      <c r="AG54" s="919"/>
    </row>
    <row r="55" spans="3:35" ht="7.5" customHeight="1"/>
    <row r="56" spans="3:35">
      <c r="E56" s="1" t="s">
        <v>63</v>
      </c>
      <c r="G56" s="823">
        <f>⑦日付!$E$6</f>
        <v>7</v>
      </c>
      <c r="H56" s="823"/>
      <c r="I56" s="1" t="s">
        <v>14</v>
      </c>
      <c r="J56" s="823">
        <f>⑦日付!$H$6</f>
        <v>0</v>
      </c>
      <c r="K56" s="823"/>
      <c r="L56" s="1" t="s">
        <v>15</v>
      </c>
      <c r="M56" s="823">
        <f>⑦日付!$K$6</f>
        <v>0</v>
      </c>
      <c r="N56" s="823"/>
      <c r="O56" s="1" t="s">
        <v>16</v>
      </c>
    </row>
    <row r="58" spans="3:35">
      <c r="I58" s="920" t="s">
        <v>398</v>
      </c>
      <c r="J58" s="920"/>
      <c r="K58" s="920"/>
      <c r="L58" s="920"/>
      <c r="M58" s="920"/>
      <c r="N58" s="920"/>
      <c r="O58" s="920"/>
      <c r="P58" s="920"/>
      <c r="Q58" s="920"/>
      <c r="S58" s="916">
        <f>①基本情報!$B$9</f>
        <v>0</v>
      </c>
      <c r="T58" s="916"/>
      <c r="U58" s="916"/>
      <c r="V58" s="916"/>
      <c r="W58" s="916"/>
      <c r="X58" s="916"/>
      <c r="Y58" s="916"/>
      <c r="Z58" s="916"/>
      <c r="AA58" s="916"/>
      <c r="AB58" s="916"/>
      <c r="AC58" s="916"/>
      <c r="AD58" s="916"/>
      <c r="AE58" s="916"/>
      <c r="AF58" s="916"/>
      <c r="AG58" s="916"/>
      <c r="AH58" s="916"/>
      <c r="AI58" s="916"/>
    </row>
    <row r="60" spans="3:35">
      <c r="K60" s="920" t="s">
        <v>400</v>
      </c>
      <c r="L60" s="920"/>
      <c r="M60" s="920"/>
      <c r="N60" s="920"/>
      <c r="O60" s="920"/>
      <c r="P60" s="920"/>
      <c r="Q60" s="920"/>
      <c r="T60" s="917">
        <f>①基本情報!$U$12</f>
        <v>0</v>
      </c>
      <c r="U60" s="917"/>
      <c r="V60" s="917"/>
      <c r="W60" s="917"/>
      <c r="X60" s="917"/>
      <c r="Y60" s="917"/>
      <c r="Z60" s="917"/>
      <c r="AA60" s="917"/>
      <c r="AB60" s="917"/>
      <c r="AC60" s="917"/>
      <c r="AD60" s="917"/>
      <c r="AE60" s="917"/>
      <c r="AF60" s="1" t="s">
        <v>350</v>
      </c>
    </row>
  </sheetData>
  <sheetProtection sheet="1" objects="1" scenarios="1"/>
  <mergeCells count="143">
    <mergeCell ref="S58:AI58"/>
    <mergeCell ref="T60:AE60"/>
    <mergeCell ref="C50:AI50"/>
    <mergeCell ref="C52:AI52"/>
    <mergeCell ref="D54:AG54"/>
    <mergeCell ref="G56:H56"/>
    <mergeCell ref="J56:K56"/>
    <mergeCell ref="M56:N56"/>
    <mergeCell ref="I58:Q58"/>
    <mergeCell ref="K60:Q60"/>
    <mergeCell ref="Y45:AC47"/>
    <mergeCell ref="AD45:AF47"/>
    <mergeCell ref="AG45:AI47"/>
    <mergeCell ref="AM45:AM47"/>
    <mergeCell ref="G46:J47"/>
    <mergeCell ref="K46:N47"/>
    <mergeCell ref="C45:F47"/>
    <mergeCell ref="G45:J45"/>
    <mergeCell ref="K45:N45"/>
    <mergeCell ref="O45:P47"/>
    <mergeCell ref="Q45:R47"/>
    <mergeCell ref="S45:X47"/>
    <mergeCell ref="Y42:AC44"/>
    <mergeCell ref="AD42:AF44"/>
    <mergeCell ref="AG42:AI44"/>
    <mergeCell ref="AM42:AM44"/>
    <mergeCell ref="G43:J44"/>
    <mergeCell ref="K43:N44"/>
    <mergeCell ref="C42:F44"/>
    <mergeCell ref="G42:J42"/>
    <mergeCell ref="K42:N42"/>
    <mergeCell ref="O42:P44"/>
    <mergeCell ref="Q42:R44"/>
    <mergeCell ref="S42:X44"/>
    <mergeCell ref="Y39:AC41"/>
    <mergeCell ref="AD39:AF41"/>
    <mergeCell ref="AG39:AI41"/>
    <mergeCell ref="AM39:AM41"/>
    <mergeCell ref="G40:J41"/>
    <mergeCell ref="K40:N41"/>
    <mergeCell ref="C39:F41"/>
    <mergeCell ref="G39:J39"/>
    <mergeCell ref="K39:N39"/>
    <mergeCell ref="O39:P41"/>
    <mergeCell ref="Q39:R41"/>
    <mergeCell ref="S39:X41"/>
    <mergeCell ref="Y36:AC38"/>
    <mergeCell ref="AD36:AF38"/>
    <mergeCell ref="AG36:AI38"/>
    <mergeCell ref="AM36:AM38"/>
    <mergeCell ref="G37:J38"/>
    <mergeCell ref="K37:N38"/>
    <mergeCell ref="C36:F38"/>
    <mergeCell ref="G36:J36"/>
    <mergeCell ref="K36:N36"/>
    <mergeCell ref="O36:P38"/>
    <mergeCell ref="Q36:R38"/>
    <mergeCell ref="S36:X38"/>
    <mergeCell ref="Y33:AC35"/>
    <mergeCell ref="AD33:AF35"/>
    <mergeCell ref="AG33:AI35"/>
    <mergeCell ref="AM33:AM35"/>
    <mergeCell ref="G34:J35"/>
    <mergeCell ref="K34:N35"/>
    <mergeCell ref="C33:F35"/>
    <mergeCell ref="G33:J33"/>
    <mergeCell ref="K33:N33"/>
    <mergeCell ref="O33:P35"/>
    <mergeCell ref="Q33:R35"/>
    <mergeCell ref="S33:X35"/>
    <mergeCell ref="Y30:AC32"/>
    <mergeCell ref="AD30:AF32"/>
    <mergeCell ref="AG30:AI32"/>
    <mergeCell ref="AM30:AM32"/>
    <mergeCell ref="G31:J32"/>
    <mergeCell ref="K31:N32"/>
    <mergeCell ref="C30:F32"/>
    <mergeCell ref="G30:J30"/>
    <mergeCell ref="K30:N30"/>
    <mergeCell ref="O30:P32"/>
    <mergeCell ref="Q30:R32"/>
    <mergeCell ref="S30:X32"/>
    <mergeCell ref="S27:X29"/>
    <mergeCell ref="Y27:AC29"/>
    <mergeCell ref="AD27:AF29"/>
    <mergeCell ref="AG27:AI29"/>
    <mergeCell ref="AM27:AM29"/>
    <mergeCell ref="G28:J29"/>
    <mergeCell ref="K28:N29"/>
    <mergeCell ref="K25:N26"/>
    <mergeCell ref="C27:F29"/>
    <mergeCell ref="G27:J27"/>
    <mergeCell ref="K27:N27"/>
    <mergeCell ref="O27:P29"/>
    <mergeCell ref="Q27:R29"/>
    <mergeCell ref="C24:F26"/>
    <mergeCell ref="G24:N24"/>
    <mergeCell ref="O24:P26"/>
    <mergeCell ref="Q24:R26"/>
    <mergeCell ref="S24:X26"/>
    <mergeCell ref="Y24:AC26"/>
    <mergeCell ref="AD24:AF26"/>
    <mergeCell ref="AG24:AI26"/>
    <mergeCell ref="G25:J26"/>
    <mergeCell ref="C17:J18"/>
    <mergeCell ref="K17:Q18"/>
    <mergeCell ref="R17:AI18"/>
    <mergeCell ref="O20:U20"/>
    <mergeCell ref="V20:AB20"/>
    <mergeCell ref="AC20:AI20"/>
    <mergeCell ref="O21:U22"/>
    <mergeCell ref="V21:AB22"/>
    <mergeCell ref="AC21:AI22"/>
    <mergeCell ref="C20:E22"/>
    <mergeCell ref="F20:N22"/>
    <mergeCell ref="O14:U14"/>
    <mergeCell ref="V14:AB14"/>
    <mergeCell ref="AC14:AI14"/>
    <mergeCell ref="O15:U16"/>
    <mergeCell ref="V15:AB16"/>
    <mergeCell ref="AC15:AI16"/>
    <mergeCell ref="C14:E16"/>
    <mergeCell ref="F14:G16"/>
    <mergeCell ref="H14:N16"/>
    <mergeCell ref="D1:J1"/>
    <mergeCell ref="K4:M4"/>
    <mergeCell ref="R4:AI4"/>
    <mergeCell ref="T5:Z5"/>
    <mergeCell ref="C10:J10"/>
    <mergeCell ref="K10:N10"/>
    <mergeCell ref="P10:AB10"/>
    <mergeCell ref="AC10:AI12"/>
    <mergeCell ref="C11:J12"/>
    <mergeCell ref="K11:N12"/>
    <mergeCell ref="O11:AB12"/>
    <mergeCell ref="H6:AD6"/>
    <mergeCell ref="C8:J8"/>
    <mergeCell ref="K8:N8"/>
    <mergeCell ref="O8:AB9"/>
    <mergeCell ref="AC8:AI9"/>
    <mergeCell ref="C9:J9"/>
    <mergeCell ref="K9:N9"/>
    <mergeCell ref="L5:S5"/>
  </mergeCells>
  <phoneticPr fontId="2"/>
  <hyperlinks>
    <hyperlink ref="D1" location="Top!A1" display="Topへ戻る" xr:uid="{00000000-0004-0000-1400-000000000000}"/>
  </hyperlinks>
  <pageMargins left="0.39370078740157483" right="0.35433070866141736" top="0.51181102362204722" bottom="0.51181102362204722" header="0.23622047244094491" footer="0.19685039370078741"/>
  <pageSetup paperSize="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CC"/>
  </sheetPr>
  <dimension ref="A1:AN57"/>
  <sheetViews>
    <sheetView showGridLines="0" showRowColHeaders="0" view="pageBreakPreview" zoomScaleNormal="100" zoomScaleSheetLayoutView="100" workbookViewId="0">
      <selection activeCell="D1" sqref="D1:J1"/>
    </sheetView>
  </sheetViews>
  <sheetFormatPr defaultColWidth="9" defaultRowHeight="13"/>
  <cols>
    <col min="1" max="37" width="2.6328125" style="1" customWidth="1"/>
    <col min="38" max="38" width="9" style="1"/>
    <col min="39" max="39" width="9" style="1" hidden="1" customWidth="1"/>
    <col min="40" max="16384" width="9" style="1"/>
  </cols>
  <sheetData>
    <row r="1" spans="1:40" s="215" customFormat="1" ht="27" customHeight="1">
      <c r="A1" s="1"/>
      <c r="B1" s="1"/>
      <c r="C1" s="1"/>
      <c r="D1" s="807" t="s">
        <v>92</v>
      </c>
      <c r="E1" s="808"/>
      <c r="F1" s="808"/>
      <c r="G1" s="808"/>
      <c r="H1" s="808"/>
      <c r="I1" s="808"/>
      <c r="J1" s="809"/>
      <c r="L1"/>
      <c r="M1"/>
      <c r="N1"/>
      <c r="O1" s="238" t="s">
        <v>262</v>
      </c>
      <c r="P1"/>
      <c r="Q1"/>
      <c r="R1"/>
      <c r="S1"/>
      <c r="T1"/>
      <c r="U1"/>
      <c r="V1"/>
      <c r="W1"/>
    </row>
    <row r="2" spans="1:40" s="215" customFormat="1" ht="9.75" customHeight="1"/>
    <row r="4" spans="1:40" ht="24" customHeight="1">
      <c r="H4" s="379" t="s">
        <v>63</v>
      </c>
      <c r="I4" s="2"/>
      <c r="J4" s="2"/>
      <c r="K4" s="810">
        <f>⑦日付!$E$6</f>
        <v>7</v>
      </c>
      <c r="L4" s="810"/>
      <c r="M4" s="810"/>
      <c r="N4" s="380"/>
      <c r="O4" s="48" t="s">
        <v>14</v>
      </c>
      <c r="P4" s="48" t="s">
        <v>335</v>
      </c>
      <c r="Q4" s="2"/>
      <c r="R4" s="811" t="str">
        <f>Top!$B$6</f>
        <v>第５０回関東中学校柔道大会</v>
      </c>
      <c r="S4" s="811"/>
      <c r="T4" s="811"/>
      <c r="U4" s="811"/>
      <c r="V4" s="811"/>
      <c r="W4" s="811"/>
      <c r="X4" s="811"/>
      <c r="Y4" s="811"/>
      <c r="Z4" s="811"/>
      <c r="AA4" s="811"/>
      <c r="AB4" s="811"/>
      <c r="AC4" s="811"/>
      <c r="AD4" s="811"/>
      <c r="AE4" s="811"/>
      <c r="AF4" s="811"/>
      <c r="AG4" s="811"/>
      <c r="AH4" s="811"/>
      <c r="AI4" s="811"/>
    </row>
    <row r="5" spans="1:40" ht="24" customHeight="1">
      <c r="H5" s="381"/>
      <c r="I5" s="2"/>
      <c r="J5" s="2"/>
      <c r="K5" s="2"/>
      <c r="L5" s="848">
        <f>Top!$E$6</f>
        <v>0</v>
      </c>
      <c r="M5" s="848"/>
      <c r="N5" s="848"/>
      <c r="O5" s="848"/>
      <c r="P5" s="848"/>
      <c r="Q5" s="848"/>
      <c r="R5" s="848"/>
      <c r="S5" s="848"/>
      <c r="T5" s="719" t="s">
        <v>336</v>
      </c>
      <c r="U5" s="812"/>
      <c r="V5" s="812"/>
      <c r="W5" s="812"/>
      <c r="X5" s="812"/>
      <c r="Y5" s="812"/>
      <c r="Z5" s="812"/>
      <c r="AA5" s="2"/>
      <c r="AB5" s="2"/>
      <c r="AC5" s="2"/>
      <c r="AD5" s="2"/>
    </row>
    <row r="6" spans="1:40" ht="24" customHeight="1">
      <c r="H6" s="837" t="s">
        <v>353</v>
      </c>
      <c r="I6" s="677"/>
      <c r="J6" s="677"/>
      <c r="K6" s="677"/>
      <c r="L6" s="677"/>
      <c r="M6" s="677"/>
      <c r="N6" s="677"/>
      <c r="O6" s="677"/>
      <c r="P6" s="677"/>
      <c r="Q6" s="677"/>
      <c r="R6" s="677"/>
      <c r="S6" s="677"/>
      <c r="T6" s="677"/>
      <c r="U6" s="677"/>
      <c r="V6" s="677"/>
      <c r="W6" s="677"/>
      <c r="X6" s="677"/>
      <c r="Y6" s="677"/>
      <c r="Z6" s="677"/>
      <c r="AA6" s="677"/>
      <c r="AB6" s="677"/>
      <c r="AC6" s="677"/>
      <c r="AD6" s="677"/>
    </row>
    <row r="7" spans="1:40" ht="13.5" thickBot="1"/>
    <row r="8" spans="1:40">
      <c r="C8" s="838" t="s">
        <v>215</v>
      </c>
      <c r="D8" s="675"/>
      <c r="E8" s="675"/>
      <c r="F8" s="675"/>
      <c r="G8" s="675"/>
      <c r="H8" s="675"/>
      <c r="I8" s="675"/>
      <c r="J8" s="691"/>
      <c r="K8" s="839" t="s">
        <v>215</v>
      </c>
      <c r="L8" s="840"/>
      <c r="M8" s="840"/>
      <c r="N8" s="841"/>
      <c r="O8" s="679" t="s">
        <v>0</v>
      </c>
      <c r="P8" s="679"/>
      <c r="Q8" s="679"/>
      <c r="R8" s="679"/>
      <c r="S8" s="679"/>
      <c r="T8" s="679"/>
      <c r="U8" s="679"/>
      <c r="V8" s="679"/>
      <c r="W8" s="679"/>
      <c r="X8" s="679"/>
      <c r="Y8" s="679"/>
      <c r="Z8" s="679"/>
      <c r="AA8" s="679"/>
      <c r="AB8" s="679"/>
      <c r="AC8" s="675" t="s">
        <v>1</v>
      </c>
      <c r="AD8" s="675"/>
      <c r="AE8" s="675"/>
      <c r="AF8" s="675"/>
      <c r="AG8" s="675"/>
      <c r="AH8" s="675"/>
      <c r="AI8" s="705"/>
    </row>
    <row r="9" spans="1:40">
      <c r="C9" s="842" t="s">
        <v>398</v>
      </c>
      <c r="D9" s="843"/>
      <c r="E9" s="843"/>
      <c r="F9" s="843"/>
      <c r="G9" s="843"/>
      <c r="H9" s="843"/>
      <c r="I9" s="843"/>
      <c r="J9" s="844"/>
      <c r="K9" s="845" t="s">
        <v>405</v>
      </c>
      <c r="L9" s="846"/>
      <c r="M9" s="846"/>
      <c r="N9" s="847"/>
      <c r="O9" s="680"/>
      <c r="P9" s="680"/>
      <c r="Q9" s="680"/>
      <c r="R9" s="680"/>
      <c r="S9" s="680"/>
      <c r="T9" s="680"/>
      <c r="U9" s="680"/>
      <c r="V9" s="680"/>
      <c r="W9" s="680"/>
      <c r="X9" s="680"/>
      <c r="Y9" s="680"/>
      <c r="Z9" s="680"/>
      <c r="AA9" s="680"/>
      <c r="AB9" s="680"/>
      <c r="AC9" s="727"/>
      <c r="AD9" s="727"/>
      <c r="AE9" s="727"/>
      <c r="AF9" s="727"/>
      <c r="AG9" s="727"/>
      <c r="AH9" s="727"/>
      <c r="AI9" s="728"/>
    </row>
    <row r="10" spans="1:40">
      <c r="C10" s="813">
        <f>①基本情報!$B$8</f>
        <v>0</v>
      </c>
      <c r="D10" s="814"/>
      <c r="E10" s="814"/>
      <c r="F10" s="814"/>
      <c r="G10" s="814"/>
      <c r="H10" s="814"/>
      <c r="I10" s="814"/>
      <c r="J10" s="815"/>
      <c r="K10" s="816">
        <f>①基本情報!$J$8</f>
        <v>0</v>
      </c>
      <c r="L10" s="817"/>
      <c r="M10" s="817"/>
      <c r="N10" s="818"/>
      <c r="O10" s="382" t="s">
        <v>2</v>
      </c>
      <c r="P10" s="819">
        <f>①基本情報!$O$8</f>
        <v>0</v>
      </c>
      <c r="Q10" s="820"/>
      <c r="R10" s="820"/>
      <c r="S10" s="820"/>
      <c r="T10" s="820"/>
      <c r="U10" s="820"/>
      <c r="V10" s="820"/>
      <c r="W10" s="820"/>
      <c r="X10" s="820"/>
      <c r="Y10" s="820"/>
      <c r="Z10" s="820"/>
      <c r="AA10" s="820"/>
      <c r="AB10" s="820"/>
      <c r="AC10" s="821">
        <f>①基本情報!$AC$8</f>
        <v>0</v>
      </c>
      <c r="AD10" s="821"/>
      <c r="AE10" s="821"/>
      <c r="AF10" s="821"/>
      <c r="AG10" s="821"/>
      <c r="AH10" s="821"/>
      <c r="AI10" s="822"/>
    </row>
    <row r="11" spans="1:40">
      <c r="C11" s="827">
        <f>①基本情報!$B$9</f>
        <v>0</v>
      </c>
      <c r="D11" s="828"/>
      <c r="E11" s="828"/>
      <c r="F11" s="828"/>
      <c r="G11" s="828"/>
      <c r="H11" s="828"/>
      <c r="I11" s="828"/>
      <c r="J11" s="829"/>
      <c r="K11" s="833">
        <f>①基本情報!$J$9</f>
        <v>0</v>
      </c>
      <c r="L11" s="833"/>
      <c r="M11" s="833"/>
      <c r="N11" s="833"/>
      <c r="O11" s="835">
        <f>①基本情報!$N$9</f>
        <v>0</v>
      </c>
      <c r="P11" s="835"/>
      <c r="Q11" s="835"/>
      <c r="R11" s="835"/>
      <c r="S11" s="835"/>
      <c r="T11" s="835"/>
      <c r="U11" s="835"/>
      <c r="V11" s="835"/>
      <c r="W11" s="835"/>
      <c r="X11" s="835"/>
      <c r="Y11" s="835"/>
      <c r="Z11" s="835"/>
      <c r="AA11" s="835"/>
      <c r="AB11" s="835"/>
      <c r="AC11" s="823"/>
      <c r="AD11" s="823"/>
      <c r="AE11" s="823"/>
      <c r="AF11" s="823"/>
      <c r="AG11" s="823"/>
      <c r="AH11" s="823"/>
      <c r="AI11" s="824"/>
    </row>
    <row r="12" spans="1:40" ht="13.5" thickBot="1">
      <c r="C12" s="830"/>
      <c r="D12" s="831"/>
      <c r="E12" s="831"/>
      <c r="F12" s="831"/>
      <c r="G12" s="831"/>
      <c r="H12" s="831"/>
      <c r="I12" s="831"/>
      <c r="J12" s="832"/>
      <c r="K12" s="834"/>
      <c r="L12" s="834"/>
      <c r="M12" s="834"/>
      <c r="N12" s="834"/>
      <c r="O12" s="836"/>
      <c r="P12" s="836"/>
      <c r="Q12" s="836"/>
      <c r="R12" s="836"/>
      <c r="S12" s="836"/>
      <c r="T12" s="836"/>
      <c r="U12" s="836"/>
      <c r="V12" s="836"/>
      <c r="W12" s="836"/>
      <c r="X12" s="836"/>
      <c r="Y12" s="836"/>
      <c r="Z12" s="836"/>
      <c r="AA12" s="836"/>
      <c r="AB12" s="836"/>
      <c r="AC12" s="825"/>
      <c r="AD12" s="825"/>
      <c r="AE12" s="825"/>
      <c r="AF12" s="825"/>
      <c r="AG12" s="825"/>
      <c r="AH12" s="825"/>
      <c r="AI12" s="826"/>
    </row>
    <row r="14" spans="1:40" ht="13.5" thickBot="1"/>
    <row r="15" spans="1:40">
      <c r="C15" s="838" t="s">
        <v>184</v>
      </c>
      <c r="D15" s="675"/>
      <c r="E15" s="675"/>
      <c r="F15" s="868" t="s">
        <v>163</v>
      </c>
      <c r="G15" s="691"/>
      <c r="H15" s="870">
        <f>①基本情報!$N$37</f>
        <v>0</v>
      </c>
      <c r="I15" s="871"/>
      <c r="J15" s="871"/>
      <c r="K15" s="871"/>
      <c r="L15" s="871"/>
      <c r="M15" s="871"/>
      <c r="N15" s="872"/>
      <c r="O15" s="849" t="s">
        <v>215</v>
      </c>
      <c r="P15" s="850"/>
      <c r="Q15" s="850"/>
      <c r="R15" s="850"/>
      <c r="S15" s="850"/>
      <c r="T15" s="850"/>
      <c r="U15" s="850"/>
      <c r="V15" s="921">
        <f>①基本情報!$D$36</f>
        <v>0</v>
      </c>
      <c r="W15" s="922"/>
      <c r="X15" s="922"/>
      <c r="Y15" s="922"/>
      <c r="Z15" s="922"/>
      <c r="AA15" s="922"/>
      <c r="AB15" s="923"/>
      <c r="AC15" s="922">
        <f>①基本情報!$I$36</f>
        <v>0</v>
      </c>
      <c r="AD15" s="922"/>
      <c r="AE15" s="922"/>
      <c r="AF15" s="922"/>
      <c r="AG15" s="922"/>
      <c r="AH15" s="922"/>
      <c r="AI15" s="924"/>
    </row>
    <row r="16" spans="1:40">
      <c r="C16" s="866"/>
      <c r="D16" s="677"/>
      <c r="E16" s="677"/>
      <c r="F16" s="676"/>
      <c r="G16" s="692"/>
      <c r="H16" s="873"/>
      <c r="I16" s="863"/>
      <c r="J16" s="863"/>
      <c r="K16" s="863"/>
      <c r="L16" s="863"/>
      <c r="M16" s="863"/>
      <c r="N16" s="874"/>
      <c r="O16" s="855" t="s">
        <v>338</v>
      </c>
      <c r="P16" s="856"/>
      <c r="Q16" s="856"/>
      <c r="R16" s="856"/>
      <c r="S16" s="856"/>
      <c r="T16" s="856"/>
      <c r="U16" s="856"/>
      <c r="V16" s="925">
        <f>①基本情報!$D$37</f>
        <v>0</v>
      </c>
      <c r="W16" s="828"/>
      <c r="X16" s="828"/>
      <c r="Y16" s="828"/>
      <c r="Z16" s="828"/>
      <c r="AA16" s="828"/>
      <c r="AB16" s="860"/>
      <c r="AC16" s="823">
        <f>①基本情報!$I$37</f>
        <v>0</v>
      </c>
      <c r="AD16" s="823"/>
      <c r="AE16" s="823"/>
      <c r="AF16" s="823"/>
      <c r="AG16" s="823"/>
      <c r="AH16" s="823"/>
      <c r="AI16" s="824"/>
    </row>
    <row r="17" spans="2:39">
      <c r="C17" s="867"/>
      <c r="D17" s="727"/>
      <c r="E17" s="727"/>
      <c r="F17" s="858"/>
      <c r="G17" s="869"/>
      <c r="H17" s="875"/>
      <c r="I17" s="861"/>
      <c r="J17" s="861"/>
      <c r="K17" s="861"/>
      <c r="L17" s="861"/>
      <c r="M17" s="861"/>
      <c r="N17" s="876"/>
      <c r="O17" s="858"/>
      <c r="P17" s="727"/>
      <c r="Q17" s="727"/>
      <c r="R17" s="727"/>
      <c r="S17" s="727"/>
      <c r="T17" s="727"/>
      <c r="U17" s="727"/>
      <c r="V17" s="926"/>
      <c r="W17" s="861"/>
      <c r="X17" s="861"/>
      <c r="Y17" s="861"/>
      <c r="Z17" s="861"/>
      <c r="AA17" s="861"/>
      <c r="AB17" s="862"/>
      <c r="AC17" s="927"/>
      <c r="AD17" s="927"/>
      <c r="AE17" s="927"/>
      <c r="AF17" s="927"/>
      <c r="AG17" s="927"/>
      <c r="AH17" s="927"/>
      <c r="AI17" s="928"/>
    </row>
    <row r="18" spans="2:39">
      <c r="C18" s="684" t="s">
        <v>403</v>
      </c>
      <c r="D18" s="671"/>
      <c r="E18" s="671"/>
      <c r="F18" s="671"/>
      <c r="G18" s="671"/>
      <c r="H18" s="671"/>
      <c r="I18" s="671"/>
      <c r="J18" s="674"/>
      <c r="K18" s="670" t="s">
        <v>404</v>
      </c>
      <c r="L18" s="671"/>
      <c r="M18" s="671"/>
      <c r="N18" s="671"/>
      <c r="O18" s="671"/>
      <c r="P18" s="671"/>
      <c r="Q18" s="929"/>
      <c r="R18" s="817">
        <f>①基本情報!$N$39</f>
        <v>0</v>
      </c>
      <c r="S18" s="817"/>
      <c r="T18" s="817"/>
      <c r="U18" s="817"/>
      <c r="V18" s="817"/>
      <c r="W18" s="817"/>
      <c r="X18" s="817"/>
      <c r="Y18" s="817"/>
      <c r="Z18" s="817"/>
      <c r="AA18" s="817"/>
      <c r="AB18" s="817"/>
      <c r="AC18" s="817"/>
      <c r="AD18" s="817"/>
      <c r="AE18" s="817"/>
      <c r="AF18" s="817"/>
      <c r="AG18" s="817"/>
      <c r="AH18" s="817"/>
      <c r="AI18" s="879"/>
    </row>
    <row r="19" spans="2:39" ht="13.5" thickBot="1">
      <c r="C19" s="685"/>
      <c r="D19" s="634"/>
      <c r="E19" s="634"/>
      <c r="F19" s="634"/>
      <c r="G19" s="634"/>
      <c r="H19" s="634"/>
      <c r="I19" s="634"/>
      <c r="J19" s="635"/>
      <c r="K19" s="633"/>
      <c r="L19" s="634"/>
      <c r="M19" s="634"/>
      <c r="N19" s="634"/>
      <c r="O19" s="634"/>
      <c r="P19" s="634"/>
      <c r="Q19" s="878"/>
      <c r="R19" s="831"/>
      <c r="S19" s="831"/>
      <c r="T19" s="831"/>
      <c r="U19" s="831"/>
      <c r="V19" s="831"/>
      <c r="W19" s="831"/>
      <c r="X19" s="831"/>
      <c r="Y19" s="831"/>
      <c r="Z19" s="831"/>
      <c r="AA19" s="831"/>
      <c r="AB19" s="831"/>
      <c r="AC19" s="831"/>
      <c r="AD19" s="831"/>
      <c r="AE19" s="831"/>
      <c r="AF19" s="831"/>
      <c r="AG19" s="831"/>
      <c r="AH19" s="831"/>
      <c r="AI19" s="880"/>
    </row>
    <row r="21" spans="2:39" ht="13.5" thickBot="1"/>
    <row r="22" spans="2:39">
      <c r="C22" s="891" t="s">
        <v>185</v>
      </c>
      <c r="D22" s="871"/>
      <c r="E22" s="872"/>
      <c r="F22" s="871">
        <f>①基本情報!$D$48</f>
        <v>0</v>
      </c>
      <c r="G22" s="871"/>
      <c r="H22" s="871"/>
      <c r="I22" s="871"/>
      <c r="J22" s="871"/>
      <c r="K22" s="871"/>
      <c r="L22" s="871"/>
      <c r="M22" s="871"/>
      <c r="N22" s="872"/>
      <c r="O22" s="881" t="s">
        <v>215</v>
      </c>
      <c r="P22" s="882"/>
      <c r="Q22" s="882"/>
      <c r="R22" s="882"/>
      <c r="S22" s="882"/>
      <c r="T22" s="882"/>
      <c r="U22" s="883"/>
      <c r="V22" s="852">
        <f>①基本情報!$D$45</f>
        <v>0</v>
      </c>
      <c r="W22" s="852"/>
      <c r="X22" s="852"/>
      <c r="Y22" s="852"/>
      <c r="Z22" s="852"/>
      <c r="AA22" s="852"/>
      <c r="AB22" s="853"/>
      <c r="AC22" s="852">
        <f>①基本情報!$I$45</f>
        <v>0</v>
      </c>
      <c r="AD22" s="852"/>
      <c r="AE22" s="852"/>
      <c r="AF22" s="852"/>
      <c r="AG22" s="852"/>
      <c r="AH22" s="852"/>
      <c r="AI22" s="854"/>
    </row>
    <row r="23" spans="2:39">
      <c r="C23" s="892"/>
      <c r="D23" s="863"/>
      <c r="E23" s="874"/>
      <c r="F23" s="863"/>
      <c r="G23" s="863"/>
      <c r="H23" s="863"/>
      <c r="I23" s="863"/>
      <c r="J23" s="863"/>
      <c r="K23" s="863"/>
      <c r="L23" s="863"/>
      <c r="M23" s="863"/>
      <c r="N23" s="874"/>
      <c r="O23" s="884" t="s">
        <v>339</v>
      </c>
      <c r="P23" s="885"/>
      <c r="Q23" s="885"/>
      <c r="R23" s="885"/>
      <c r="S23" s="885"/>
      <c r="T23" s="885"/>
      <c r="U23" s="886"/>
      <c r="V23" s="887">
        <f>①基本情報!$D$46</f>
        <v>0</v>
      </c>
      <c r="W23" s="828"/>
      <c r="X23" s="828"/>
      <c r="Y23" s="828"/>
      <c r="Z23" s="828"/>
      <c r="AA23" s="828"/>
      <c r="AB23" s="860"/>
      <c r="AC23" s="828">
        <f>①基本情報!$I$46</f>
        <v>0</v>
      </c>
      <c r="AD23" s="828"/>
      <c r="AE23" s="828"/>
      <c r="AF23" s="828"/>
      <c r="AG23" s="828"/>
      <c r="AH23" s="828"/>
      <c r="AI23" s="890"/>
    </row>
    <row r="24" spans="2:39" ht="13.5" thickBot="1">
      <c r="C24" s="830"/>
      <c r="D24" s="831"/>
      <c r="E24" s="832"/>
      <c r="F24" s="831"/>
      <c r="G24" s="831"/>
      <c r="H24" s="831"/>
      <c r="I24" s="831"/>
      <c r="J24" s="831"/>
      <c r="K24" s="831"/>
      <c r="L24" s="831"/>
      <c r="M24" s="831"/>
      <c r="N24" s="832"/>
      <c r="O24" s="520"/>
      <c r="P24" s="484"/>
      <c r="Q24" s="484"/>
      <c r="R24" s="484"/>
      <c r="S24" s="484"/>
      <c r="T24" s="484"/>
      <c r="U24" s="485"/>
      <c r="V24" s="888"/>
      <c r="W24" s="831"/>
      <c r="X24" s="831"/>
      <c r="Y24" s="831"/>
      <c r="Z24" s="831"/>
      <c r="AA24" s="831"/>
      <c r="AB24" s="889"/>
      <c r="AC24" s="831"/>
      <c r="AD24" s="831"/>
      <c r="AE24" s="831"/>
      <c r="AF24" s="831"/>
      <c r="AG24" s="831"/>
      <c r="AH24" s="831"/>
      <c r="AI24" s="880"/>
    </row>
    <row r="25" spans="2:39">
      <c r="C25" s="28"/>
      <c r="D25" s="28"/>
      <c r="E25" s="28"/>
      <c r="F25" s="28"/>
      <c r="G25" s="28"/>
      <c r="H25" s="28"/>
      <c r="I25" s="28"/>
      <c r="J25" s="28"/>
      <c r="Q25" s="28"/>
      <c r="R25" s="28"/>
      <c r="S25" s="28"/>
      <c r="T25" s="28"/>
      <c r="U25" s="28"/>
      <c r="V25" s="28"/>
      <c r="W25" s="28"/>
      <c r="X25" s="28"/>
      <c r="Y25" s="28"/>
      <c r="Z25" s="28"/>
      <c r="AA25" s="28"/>
      <c r="AB25" s="28"/>
      <c r="AC25" s="28"/>
      <c r="AD25" s="28"/>
      <c r="AE25" s="28"/>
      <c r="AF25" s="28"/>
      <c r="AG25" s="28"/>
      <c r="AH25" s="28"/>
      <c r="AI25" s="28"/>
    </row>
    <row r="26" spans="2:39" ht="13.5" thickBot="1">
      <c r="C26" s="28"/>
      <c r="D26" s="28"/>
      <c r="E26" s="28"/>
      <c r="F26" s="28"/>
      <c r="G26" s="28"/>
      <c r="H26" s="28"/>
      <c r="I26" s="28"/>
      <c r="J26" s="28"/>
      <c r="Q26" s="28"/>
      <c r="R26" s="28"/>
      <c r="S26" s="28"/>
      <c r="T26" s="28"/>
      <c r="U26" s="28"/>
      <c r="V26" s="28"/>
      <c r="W26" s="28"/>
      <c r="X26" s="28"/>
      <c r="Y26" s="28"/>
      <c r="Z26" s="28"/>
      <c r="AA26" s="28"/>
      <c r="AB26" s="28"/>
      <c r="AC26" s="28"/>
      <c r="AD26" s="28"/>
      <c r="AE26" s="28"/>
      <c r="AF26" s="28"/>
      <c r="AG26" s="28"/>
      <c r="AH26" s="28"/>
      <c r="AI26" s="28"/>
    </row>
    <row r="27" spans="2:39" ht="13.5" customHeight="1">
      <c r="C27" s="838" t="s">
        <v>3</v>
      </c>
      <c r="D27" s="675"/>
      <c r="E27" s="675"/>
      <c r="F27" s="691"/>
      <c r="G27" s="849" t="s">
        <v>340</v>
      </c>
      <c r="H27" s="850"/>
      <c r="I27" s="850"/>
      <c r="J27" s="850"/>
      <c r="K27" s="850"/>
      <c r="L27" s="850"/>
      <c r="M27" s="850"/>
      <c r="N27" s="913"/>
      <c r="O27" s="679" t="s">
        <v>4</v>
      </c>
      <c r="P27" s="679"/>
      <c r="Q27" s="679" t="s">
        <v>5</v>
      </c>
      <c r="R27" s="679"/>
      <c r="S27" s="679" t="s">
        <v>6</v>
      </c>
      <c r="T27" s="679"/>
      <c r="U27" s="679"/>
      <c r="V27" s="679"/>
      <c r="W27" s="679"/>
      <c r="X27" s="679"/>
      <c r="Y27" s="682" t="s">
        <v>341</v>
      </c>
      <c r="Z27" s="679"/>
      <c r="AA27" s="679"/>
      <c r="AB27" s="679"/>
      <c r="AC27" s="679"/>
      <c r="AD27" s="451" t="s">
        <v>7</v>
      </c>
      <c r="AE27" s="451"/>
      <c r="AF27" s="451"/>
      <c r="AG27" s="451" t="s">
        <v>8</v>
      </c>
      <c r="AH27" s="451"/>
      <c r="AI27" s="579"/>
    </row>
    <row r="28" spans="2:39">
      <c r="C28" s="866"/>
      <c r="D28" s="677"/>
      <c r="E28" s="677"/>
      <c r="F28" s="692"/>
      <c r="G28" s="855" t="s">
        <v>9</v>
      </c>
      <c r="H28" s="856"/>
      <c r="I28" s="856"/>
      <c r="J28" s="857"/>
      <c r="K28" s="677" t="s">
        <v>10</v>
      </c>
      <c r="L28" s="677"/>
      <c r="M28" s="677"/>
      <c r="N28" s="692"/>
      <c r="O28" s="680"/>
      <c r="P28" s="680"/>
      <c r="Q28" s="680"/>
      <c r="R28" s="680"/>
      <c r="S28" s="680"/>
      <c r="T28" s="680"/>
      <c r="U28" s="680"/>
      <c r="V28" s="680"/>
      <c r="W28" s="680"/>
      <c r="X28" s="680"/>
      <c r="Y28" s="680"/>
      <c r="Z28" s="680"/>
      <c r="AA28" s="680"/>
      <c r="AB28" s="680"/>
      <c r="AC28" s="680"/>
      <c r="AD28" s="488"/>
      <c r="AE28" s="488"/>
      <c r="AF28" s="488"/>
      <c r="AG28" s="488"/>
      <c r="AH28" s="488"/>
      <c r="AI28" s="580"/>
    </row>
    <row r="29" spans="2:39" ht="13.5" thickBot="1">
      <c r="C29" s="866"/>
      <c r="D29" s="677"/>
      <c r="E29" s="677"/>
      <c r="F29" s="692"/>
      <c r="G29" s="633"/>
      <c r="H29" s="634"/>
      <c r="I29" s="634"/>
      <c r="J29" s="878"/>
      <c r="K29" s="634"/>
      <c r="L29" s="634"/>
      <c r="M29" s="634"/>
      <c r="N29" s="635"/>
      <c r="O29" s="914"/>
      <c r="P29" s="914"/>
      <c r="Q29" s="914"/>
      <c r="R29" s="914"/>
      <c r="S29" s="914"/>
      <c r="T29" s="914"/>
      <c r="U29" s="914"/>
      <c r="V29" s="914"/>
      <c r="W29" s="914"/>
      <c r="X29" s="914"/>
      <c r="Y29" s="914"/>
      <c r="Z29" s="914"/>
      <c r="AA29" s="914"/>
      <c r="AB29" s="914"/>
      <c r="AC29" s="914"/>
      <c r="AD29" s="442"/>
      <c r="AE29" s="442"/>
      <c r="AF29" s="442"/>
      <c r="AG29" s="442"/>
      <c r="AH29" s="442"/>
      <c r="AI29" s="915"/>
    </row>
    <row r="30" spans="2:39">
      <c r="B30" s="90"/>
      <c r="C30" s="838" t="s">
        <v>342</v>
      </c>
      <c r="D30" s="675"/>
      <c r="E30" s="675"/>
      <c r="F30" s="691"/>
      <c r="G30" s="909" t="str">
        <f>IF($AM30=0,"",VLOOKUP($AM30,③女入力!$B$10:$AN$33,11))</f>
        <v/>
      </c>
      <c r="H30" s="852"/>
      <c r="I30" s="852"/>
      <c r="J30" s="853"/>
      <c r="K30" s="852" t="str">
        <f>IF($AM30=0,"",VLOOKUP($AM30,③女入力!$B$10:$AN$33,15))</f>
        <v/>
      </c>
      <c r="L30" s="852"/>
      <c r="M30" s="852"/>
      <c r="N30" s="910"/>
      <c r="O30" s="911" t="str">
        <f>IF($AM30=0,"",VLOOKUP($AM30,③女入力!$B$10:$AN$33,19))</f>
        <v/>
      </c>
      <c r="P30" s="911"/>
      <c r="Q30" s="911" t="str">
        <f>IF($AM30=0,"",VLOOKUP($AM30,③女入力!$B$10:$AN$33,21))</f>
        <v/>
      </c>
      <c r="R30" s="911"/>
      <c r="S30" s="893" t="str">
        <f>IF($AM30=0,"",VLOOKUP($AM30,③女入力!$B$10:$AN$33,23))</f>
        <v/>
      </c>
      <c r="T30" s="893"/>
      <c r="U30" s="893"/>
      <c r="V30" s="893"/>
      <c r="W30" s="893"/>
      <c r="X30" s="893"/>
      <c r="Y30" s="896" t="str">
        <f>IF($AM30=0,"",VLOOKUP($AM30,③女入力!$B$10:$AN$33,29))</f>
        <v/>
      </c>
      <c r="Z30" s="896"/>
      <c r="AA30" s="896"/>
      <c r="AB30" s="896"/>
      <c r="AC30" s="896"/>
      <c r="AD30" s="899" t="str">
        <f>IF($AM30=0,"",VLOOKUP($AM30,③女入力!$B$10:$AN$33,34))</f>
        <v/>
      </c>
      <c r="AE30" s="899"/>
      <c r="AF30" s="899"/>
      <c r="AG30" s="899" t="str">
        <f>IF($AM30=0,"",VLOOKUP($AM30,③女入力!$B$10:$AN$33,37))</f>
        <v/>
      </c>
      <c r="AH30" s="899"/>
      <c r="AI30" s="902"/>
      <c r="AM30" s="905">
        <f>'⑥-3県女選択'!V10</f>
        <v>0</v>
      </c>
    </row>
    <row r="31" spans="2:39" ht="13.5" customHeight="1">
      <c r="B31" s="90"/>
      <c r="C31" s="866"/>
      <c r="D31" s="677"/>
      <c r="E31" s="677"/>
      <c r="F31" s="692"/>
      <c r="G31" s="873" t="str">
        <f>IF($AM30=0,"",VLOOKUP($AM30,③女入力!$B$10:$AN$33,3))</f>
        <v/>
      </c>
      <c r="H31" s="863" t="e">
        <f t="shared" ref="H31:J32" si="0">IF(G31=0,"",VLOOKUP(G31,$B$12:$Q$27,6))</f>
        <v>#N/A</v>
      </c>
      <c r="I31" s="863" t="e">
        <f t="shared" si="0"/>
        <v>#N/A</v>
      </c>
      <c r="J31" s="908" t="e">
        <f t="shared" si="0"/>
        <v>#N/A</v>
      </c>
      <c r="K31" s="863" t="str">
        <f>IF($AM30=0,"",VLOOKUP($AM30,③女入力!$B$10:$AN$33,7))</f>
        <v/>
      </c>
      <c r="L31" s="863" t="e">
        <f t="shared" ref="L31:N32" si="1">IF(K31=0,"",VLOOKUP(K31,$B$12:$Q$27,6))</f>
        <v>#N/A</v>
      </c>
      <c r="M31" s="863" t="e">
        <f t="shared" si="1"/>
        <v>#N/A</v>
      </c>
      <c r="N31" s="874" t="e">
        <f t="shared" si="1"/>
        <v>#N/A</v>
      </c>
      <c r="O31" s="912"/>
      <c r="P31" s="912"/>
      <c r="Q31" s="912"/>
      <c r="R31" s="912"/>
      <c r="S31" s="894"/>
      <c r="T31" s="894"/>
      <c r="U31" s="894"/>
      <c r="V31" s="894"/>
      <c r="W31" s="894"/>
      <c r="X31" s="894"/>
      <c r="Y31" s="897"/>
      <c r="Z31" s="897"/>
      <c r="AA31" s="897"/>
      <c r="AB31" s="897"/>
      <c r="AC31" s="897"/>
      <c r="AD31" s="900"/>
      <c r="AE31" s="900"/>
      <c r="AF31" s="900"/>
      <c r="AG31" s="900"/>
      <c r="AH31" s="900"/>
      <c r="AI31" s="903"/>
      <c r="AM31" s="906"/>
    </row>
    <row r="32" spans="2:39" ht="13.5" thickBot="1">
      <c r="B32" s="90"/>
      <c r="C32" s="685"/>
      <c r="D32" s="634"/>
      <c r="E32" s="634"/>
      <c r="F32" s="635"/>
      <c r="G32" s="888" t="s">
        <v>286</v>
      </c>
      <c r="H32" s="831" t="e">
        <f t="shared" si="0"/>
        <v>#N/A</v>
      </c>
      <c r="I32" s="831" t="e">
        <f t="shared" si="0"/>
        <v>#N/A</v>
      </c>
      <c r="J32" s="889" t="e">
        <f t="shared" si="0"/>
        <v>#N/A</v>
      </c>
      <c r="K32" s="831" t="s">
        <v>286</v>
      </c>
      <c r="L32" s="831" t="e">
        <f t="shared" si="1"/>
        <v>#N/A</v>
      </c>
      <c r="M32" s="831" t="e">
        <f t="shared" si="1"/>
        <v>#N/A</v>
      </c>
      <c r="N32" s="832" t="e">
        <f t="shared" si="1"/>
        <v>#N/A</v>
      </c>
      <c r="O32" s="834"/>
      <c r="P32" s="834"/>
      <c r="Q32" s="834"/>
      <c r="R32" s="834"/>
      <c r="S32" s="895"/>
      <c r="T32" s="895"/>
      <c r="U32" s="895"/>
      <c r="V32" s="895"/>
      <c r="W32" s="895"/>
      <c r="X32" s="895"/>
      <c r="Y32" s="898"/>
      <c r="Z32" s="898"/>
      <c r="AA32" s="898"/>
      <c r="AB32" s="898"/>
      <c r="AC32" s="898"/>
      <c r="AD32" s="901"/>
      <c r="AE32" s="901"/>
      <c r="AF32" s="901"/>
      <c r="AG32" s="901"/>
      <c r="AH32" s="901"/>
      <c r="AI32" s="904"/>
      <c r="AM32" s="907"/>
    </row>
    <row r="33" spans="2:39">
      <c r="C33" s="838" t="s">
        <v>344</v>
      </c>
      <c r="D33" s="675"/>
      <c r="E33" s="675"/>
      <c r="F33" s="691"/>
      <c r="G33" s="909" t="str">
        <f>IF($AM33=0,"",VLOOKUP($AM33,③女入力!$B$10:$AN$33,11))</f>
        <v/>
      </c>
      <c r="H33" s="852"/>
      <c r="I33" s="852"/>
      <c r="J33" s="853"/>
      <c r="K33" s="852" t="str">
        <f>IF($AM33=0,"",VLOOKUP($AM33,③女入力!$B$10:$AN$33,15))</f>
        <v/>
      </c>
      <c r="L33" s="852"/>
      <c r="M33" s="852"/>
      <c r="N33" s="910"/>
      <c r="O33" s="911" t="str">
        <f>IF($AM33=0,"",VLOOKUP($AM33,③女入力!$B$10:$AN$33,19))</f>
        <v/>
      </c>
      <c r="P33" s="911"/>
      <c r="Q33" s="911" t="str">
        <f>IF($AM33=0,"",VLOOKUP($AM33,③女入力!$B$10:$AN$33,21))</f>
        <v/>
      </c>
      <c r="R33" s="911"/>
      <c r="S33" s="893" t="str">
        <f>IF($AM33=0,"",VLOOKUP($AM33,③女入力!$B$10:$AN$33,23))</f>
        <v/>
      </c>
      <c r="T33" s="893"/>
      <c r="U33" s="893"/>
      <c r="V33" s="893"/>
      <c r="W33" s="893"/>
      <c r="X33" s="893"/>
      <c r="Y33" s="896" t="str">
        <f>IF($AM33=0,"",VLOOKUP($AM33,③女入力!$B$10:$AN$33,29))</f>
        <v/>
      </c>
      <c r="Z33" s="896"/>
      <c r="AA33" s="896"/>
      <c r="AB33" s="896"/>
      <c r="AC33" s="896"/>
      <c r="AD33" s="899" t="str">
        <f>IF($AM33=0,"",VLOOKUP($AM33,③女入力!$B$10:$AN$33,34))</f>
        <v/>
      </c>
      <c r="AE33" s="899"/>
      <c r="AF33" s="899"/>
      <c r="AG33" s="899" t="str">
        <f>IF($AM33=0,"",VLOOKUP($AM33,③女入力!$B$10:$AN$33,37))</f>
        <v/>
      </c>
      <c r="AH33" s="899"/>
      <c r="AI33" s="902"/>
      <c r="AM33" s="905">
        <f>'⑥-3県女選択'!V11</f>
        <v>0</v>
      </c>
    </row>
    <row r="34" spans="2:39">
      <c r="C34" s="866"/>
      <c r="D34" s="677"/>
      <c r="E34" s="677"/>
      <c r="F34" s="692"/>
      <c r="G34" s="873" t="str">
        <f>IF($AM33=0,"",VLOOKUP($AM33,③女入力!$B$10:$AN$33,3))</f>
        <v/>
      </c>
      <c r="H34" s="863" t="e">
        <f t="shared" ref="H34:J35" si="2">IF(G34=0,"",VLOOKUP(G34,$B$12:$Q$27,6))</f>
        <v>#N/A</v>
      </c>
      <c r="I34" s="863" t="e">
        <f t="shared" si="2"/>
        <v>#N/A</v>
      </c>
      <c r="J34" s="908" t="e">
        <f t="shared" si="2"/>
        <v>#N/A</v>
      </c>
      <c r="K34" s="863" t="str">
        <f>IF($AM33=0,"",VLOOKUP($AM33,③女入力!$B$10:$AN$33,7))</f>
        <v/>
      </c>
      <c r="L34" s="863" t="e">
        <f t="shared" ref="L34:N35" si="3">IF(K34=0,"",VLOOKUP(K34,$B$12:$Q$27,6))</f>
        <v>#N/A</v>
      </c>
      <c r="M34" s="863" t="e">
        <f t="shared" si="3"/>
        <v>#N/A</v>
      </c>
      <c r="N34" s="874" t="e">
        <f t="shared" si="3"/>
        <v>#N/A</v>
      </c>
      <c r="O34" s="912"/>
      <c r="P34" s="912"/>
      <c r="Q34" s="912"/>
      <c r="R34" s="912"/>
      <c r="S34" s="894"/>
      <c r="T34" s="894"/>
      <c r="U34" s="894"/>
      <c r="V34" s="894"/>
      <c r="W34" s="894"/>
      <c r="X34" s="894"/>
      <c r="Y34" s="897"/>
      <c r="Z34" s="897"/>
      <c r="AA34" s="897"/>
      <c r="AB34" s="897"/>
      <c r="AC34" s="897"/>
      <c r="AD34" s="900"/>
      <c r="AE34" s="900"/>
      <c r="AF34" s="900"/>
      <c r="AG34" s="900"/>
      <c r="AH34" s="900"/>
      <c r="AI34" s="903"/>
      <c r="AM34" s="906"/>
    </row>
    <row r="35" spans="2:39" ht="13.5" thickBot="1">
      <c r="C35" s="685"/>
      <c r="D35" s="634"/>
      <c r="E35" s="634"/>
      <c r="F35" s="635"/>
      <c r="G35" s="888" t="s">
        <v>286</v>
      </c>
      <c r="H35" s="831" t="e">
        <f t="shared" si="2"/>
        <v>#N/A</v>
      </c>
      <c r="I35" s="831" t="e">
        <f t="shared" si="2"/>
        <v>#N/A</v>
      </c>
      <c r="J35" s="889" t="e">
        <f t="shared" si="2"/>
        <v>#N/A</v>
      </c>
      <c r="K35" s="831" t="s">
        <v>286</v>
      </c>
      <c r="L35" s="831" t="e">
        <f t="shared" si="3"/>
        <v>#N/A</v>
      </c>
      <c r="M35" s="831" t="e">
        <f t="shared" si="3"/>
        <v>#N/A</v>
      </c>
      <c r="N35" s="832" t="e">
        <f t="shared" si="3"/>
        <v>#N/A</v>
      </c>
      <c r="O35" s="834"/>
      <c r="P35" s="834"/>
      <c r="Q35" s="834"/>
      <c r="R35" s="834"/>
      <c r="S35" s="895"/>
      <c r="T35" s="895"/>
      <c r="U35" s="895"/>
      <c r="V35" s="895"/>
      <c r="W35" s="895"/>
      <c r="X35" s="895"/>
      <c r="Y35" s="898"/>
      <c r="Z35" s="898"/>
      <c r="AA35" s="898"/>
      <c r="AB35" s="898"/>
      <c r="AC35" s="898"/>
      <c r="AD35" s="901"/>
      <c r="AE35" s="901"/>
      <c r="AF35" s="901"/>
      <c r="AG35" s="901"/>
      <c r="AH35" s="901"/>
      <c r="AI35" s="904"/>
      <c r="AM35" s="907"/>
    </row>
    <row r="36" spans="2:39">
      <c r="B36" s="90"/>
      <c r="C36" s="838" t="s">
        <v>346</v>
      </c>
      <c r="D36" s="675"/>
      <c r="E36" s="675"/>
      <c r="F36" s="691"/>
      <c r="G36" s="909" t="str">
        <f>IF($AM36=0,"",VLOOKUP($AM36,③女入力!$B$10:$AN$33,11))</f>
        <v/>
      </c>
      <c r="H36" s="852"/>
      <c r="I36" s="852"/>
      <c r="J36" s="853"/>
      <c r="K36" s="852" t="str">
        <f>IF($AM36=0,"",VLOOKUP($AM36,③女入力!$B$10:$AN$33,15))</f>
        <v/>
      </c>
      <c r="L36" s="852"/>
      <c r="M36" s="852"/>
      <c r="N36" s="910"/>
      <c r="O36" s="911" t="str">
        <f>IF($AM36=0,"",VLOOKUP($AM36,③女入力!$B$10:$AN$33,19))</f>
        <v/>
      </c>
      <c r="P36" s="911"/>
      <c r="Q36" s="911" t="str">
        <f>IF($AM36=0,"",VLOOKUP($AM36,③女入力!$B$10:$AN$33,21))</f>
        <v/>
      </c>
      <c r="R36" s="911"/>
      <c r="S36" s="893" t="str">
        <f>IF($AM36=0,"",VLOOKUP($AM36,③女入力!$B$10:$AN$33,23))</f>
        <v/>
      </c>
      <c r="T36" s="893"/>
      <c r="U36" s="893"/>
      <c r="V36" s="893"/>
      <c r="W36" s="893"/>
      <c r="X36" s="893"/>
      <c r="Y36" s="896" t="str">
        <f>IF($AM36=0,"",VLOOKUP($AM36,③女入力!$B$10:$AN$33,29))</f>
        <v/>
      </c>
      <c r="Z36" s="896"/>
      <c r="AA36" s="896"/>
      <c r="AB36" s="896"/>
      <c r="AC36" s="896"/>
      <c r="AD36" s="899" t="str">
        <f>IF($AM36=0,"",VLOOKUP($AM36,③女入力!$B$10:$AN$33,34))</f>
        <v/>
      </c>
      <c r="AE36" s="899"/>
      <c r="AF36" s="899"/>
      <c r="AG36" s="899" t="str">
        <f>IF($AM36=0,"",VLOOKUP($AM36,③女入力!$B$10:$AN$33,37))</f>
        <v/>
      </c>
      <c r="AH36" s="899"/>
      <c r="AI36" s="902"/>
      <c r="AM36" s="905">
        <f>'⑥-3県女選択'!V12</f>
        <v>0</v>
      </c>
    </row>
    <row r="37" spans="2:39">
      <c r="B37" s="90"/>
      <c r="C37" s="866"/>
      <c r="D37" s="677"/>
      <c r="E37" s="677"/>
      <c r="F37" s="692"/>
      <c r="G37" s="873" t="str">
        <f>IF($AM36=0,"",VLOOKUP($AM36,③女入力!$B$10:$AN$33,3))</f>
        <v/>
      </c>
      <c r="H37" s="863" t="e">
        <f t="shared" ref="H37:J38" si="4">IF(G37=0,"",VLOOKUP(G37,$B$12:$Q$27,6))</f>
        <v>#N/A</v>
      </c>
      <c r="I37" s="863" t="e">
        <f t="shared" si="4"/>
        <v>#N/A</v>
      </c>
      <c r="J37" s="908" t="e">
        <f t="shared" si="4"/>
        <v>#N/A</v>
      </c>
      <c r="K37" s="863" t="str">
        <f>IF($AM36=0,"",VLOOKUP($AM36,③女入力!$B$10:$AN$33,7))</f>
        <v/>
      </c>
      <c r="L37" s="863" t="e">
        <f t="shared" ref="L37:N38" si="5">IF(K37=0,"",VLOOKUP(K37,$B$12:$Q$27,6))</f>
        <v>#N/A</v>
      </c>
      <c r="M37" s="863" t="e">
        <f t="shared" si="5"/>
        <v>#N/A</v>
      </c>
      <c r="N37" s="874" t="e">
        <f t="shared" si="5"/>
        <v>#N/A</v>
      </c>
      <c r="O37" s="912"/>
      <c r="P37" s="912"/>
      <c r="Q37" s="912"/>
      <c r="R37" s="912"/>
      <c r="S37" s="894"/>
      <c r="T37" s="894"/>
      <c r="U37" s="894"/>
      <c r="V37" s="894"/>
      <c r="W37" s="894"/>
      <c r="X37" s="894"/>
      <c r="Y37" s="897"/>
      <c r="Z37" s="897"/>
      <c r="AA37" s="897"/>
      <c r="AB37" s="897"/>
      <c r="AC37" s="897"/>
      <c r="AD37" s="900"/>
      <c r="AE37" s="900"/>
      <c r="AF37" s="900"/>
      <c r="AG37" s="900"/>
      <c r="AH37" s="900"/>
      <c r="AI37" s="903"/>
      <c r="AM37" s="906"/>
    </row>
    <row r="38" spans="2:39" ht="13.5" thickBot="1">
      <c r="B38" s="90"/>
      <c r="C38" s="685"/>
      <c r="D38" s="634"/>
      <c r="E38" s="634"/>
      <c r="F38" s="635"/>
      <c r="G38" s="888" t="s">
        <v>286</v>
      </c>
      <c r="H38" s="831" t="e">
        <f t="shared" si="4"/>
        <v>#N/A</v>
      </c>
      <c r="I38" s="831" t="e">
        <f t="shared" si="4"/>
        <v>#N/A</v>
      </c>
      <c r="J38" s="889" t="e">
        <f t="shared" si="4"/>
        <v>#N/A</v>
      </c>
      <c r="K38" s="831" t="s">
        <v>286</v>
      </c>
      <c r="L38" s="831" t="e">
        <f t="shared" si="5"/>
        <v>#N/A</v>
      </c>
      <c r="M38" s="831" t="e">
        <f t="shared" si="5"/>
        <v>#N/A</v>
      </c>
      <c r="N38" s="832" t="e">
        <f t="shared" si="5"/>
        <v>#N/A</v>
      </c>
      <c r="O38" s="834"/>
      <c r="P38" s="834"/>
      <c r="Q38" s="834"/>
      <c r="R38" s="834"/>
      <c r="S38" s="895"/>
      <c r="T38" s="895"/>
      <c r="U38" s="895"/>
      <c r="V38" s="895"/>
      <c r="W38" s="895"/>
      <c r="X38" s="895"/>
      <c r="Y38" s="898"/>
      <c r="Z38" s="898"/>
      <c r="AA38" s="898"/>
      <c r="AB38" s="898"/>
      <c r="AC38" s="898"/>
      <c r="AD38" s="901"/>
      <c r="AE38" s="901"/>
      <c r="AF38" s="901"/>
      <c r="AG38" s="901"/>
      <c r="AH38" s="901"/>
      <c r="AI38" s="904"/>
      <c r="AM38" s="907"/>
    </row>
    <row r="39" spans="2:39">
      <c r="B39" s="90"/>
      <c r="C39" s="866" t="s">
        <v>347</v>
      </c>
      <c r="D39" s="677"/>
      <c r="E39" s="677"/>
      <c r="F39" s="692"/>
      <c r="G39" s="909" t="str">
        <f>IF($AM39=0,"",VLOOKUP($AM39,③女入力!$B$10:$AN$33,11))</f>
        <v/>
      </c>
      <c r="H39" s="852"/>
      <c r="I39" s="852"/>
      <c r="J39" s="853"/>
      <c r="K39" s="852" t="str">
        <f>IF($AM39=0,"",VLOOKUP($AM39,③女入力!$B$10:$AN$33,15))</f>
        <v/>
      </c>
      <c r="L39" s="852"/>
      <c r="M39" s="852"/>
      <c r="N39" s="910"/>
      <c r="O39" s="911" t="str">
        <f>IF($AM39=0,"",VLOOKUP($AM39,③女入力!$B$10:$AN$33,19))</f>
        <v/>
      </c>
      <c r="P39" s="911"/>
      <c r="Q39" s="911" t="str">
        <f>IF($AM39=0,"",VLOOKUP($AM39,③女入力!$B$10:$AN$33,21))</f>
        <v/>
      </c>
      <c r="R39" s="911"/>
      <c r="S39" s="893" t="str">
        <f>IF($AM39=0,"",VLOOKUP($AM39,③女入力!$B$10:$AN$33,23))</f>
        <v/>
      </c>
      <c r="T39" s="893"/>
      <c r="U39" s="893"/>
      <c r="V39" s="893"/>
      <c r="W39" s="893"/>
      <c r="X39" s="893"/>
      <c r="Y39" s="896" t="str">
        <f>IF($AM39=0,"",VLOOKUP($AM39,③女入力!$B$10:$AN$33,29))</f>
        <v/>
      </c>
      <c r="Z39" s="896"/>
      <c r="AA39" s="896"/>
      <c r="AB39" s="896"/>
      <c r="AC39" s="896"/>
      <c r="AD39" s="899" t="str">
        <f>IF($AM39=0,"",VLOOKUP($AM39,③女入力!$B$10:$AN$33,34))</f>
        <v/>
      </c>
      <c r="AE39" s="899"/>
      <c r="AF39" s="899"/>
      <c r="AG39" s="899" t="str">
        <f>IF($AM39=0,"",VLOOKUP($AM39,③女入力!$B$10:$AN$33,37))</f>
        <v/>
      </c>
      <c r="AH39" s="899"/>
      <c r="AI39" s="902"/>
      <c r="AM39" s="905">
        <f>'⑥-3県女選択'!V13</f>
        <v>0</v>
      </c>
    </row>
    <row r="40" spans="2:39">
      <c r="B40" s="90"/>
      <c r="C40" s="866"/>
      <c r="D40" s="677"/>
      <c r="E40" s="677"/>
      <c r="F40" s="692"/>
      <c r="G40" s="873" t="str">
        <f>IF($AM39=0,"",VLOOKUP($AM39,③女入力!$B$10:$AN$33,3))</f>
        <v/>
      </c>
      <c r="H40" s="863" t="e">
        <f t="shared" ref="H40:J41" si="6">IF(G40=0,"",VLOOKUP(G40,$B$12:$Q$27,6))</f>
        <v>#N/A</v>
      </c>
      <c r="I40" s="863" t="e">
        <f t="shared" si="6"/>
        <v>#N/A</v>
      </c>
      <c r="J40" s="908" t="e">
        <f t="shared" si="6"/>
        <v>#N/A</v>
      </c>
      <c r="K40" s="863" t="str">
        <f>IF($AM39=0,"",VLOOKUP($AM39,③女入力!$B$10:$AN$33,7))</f>
        <v/>
      </c>
      <c r="L40" s="863" t="e">
        <f t="shared" ref="L40:N41" si="7">IF(K40=0,"",VLOOKUP(K40,$B$12:$Q$27,6))</f>
        <v>#N/A</v>
      </c>
      <c r="M40" s="863" t="e">
        <f t="shared" si="7"/>
        <v>#N/A</v>
      </c>
      <c r="N40" s="874" t="e">
        <f t="shared" si="7"/>
        <v>#N/A</v>
      </c>
      <c r="O40" s="912"/>
      <c r="P40" s="912"/>
      <c r="Q40" s="912"/>
      <c r="R40" s="912"/>
      <c r="S40" s="894"/>
      <c r="T40" s="894"/>
      <c r="U40" s="894"/>
      <c r="V40" s="894"/>
      <c r="W40" s="894"/>
      <c r="X40" s="894"/>
      <c r="Y40" s="897"/>
      <c r="Z40" s="897"/>
      <c r="AA40" s="897"/>
      <c r="AB40" s="897"/>
      <c r="AC40" s="897"/>
      <c r="AD40" s="900"/>
      <c r="AE40" s="900"/>
      <c r="AF40" s="900"/>
      <c r="AG40" s="900"/>
      <c r="AH40" s="900"/>
      <c r="AI40" s="903"/>
      <c r="AM40" s="906"/>
    </row>
    <row r="41" spans="2:39" ht="13.5" thickBot="1">
      <c r="B41" s="90"/>
      <c r="C41" s="685"/>
      <c r="D41" s="634"/>
      <c r="E41" s="634"/>
      <c r="F41" s="635"/>
      <c r="G41" s="888" t="s">
        <v>286</v>
      </c>
      <c r="H41" s="831" t="e">
        <f t="shared" si="6"/>
        <v>#N/A</v>
      </c>
      <c r="I41" s="831" t="e">
        <f t="shared" si="6"/>
        <v>#N/A</v>
      </c>
      <c r="J41" s="889" t="e">
        <f t="shared" si="6"/>
        <v>#N/A</v>
      </c>
      <c r="K41" s="831" t="s">
        <v>286</v>
      </c>
      <c r="L41" s="831" t="e">
        <f t="shared" si="7"/>
        <v>#N/A</v>
      </c>
      <c r="M41" s="831" t="e">
        <f t="shared" si="7"/>
        <v>#N/A</v>
      </c>
      <c r="N41" s="832" t="e">
        <f t="shared" si="7"/>
        <v>#N/A</v>
      </c>
      <c r="O41" s="834"/>
      <c r="P41" s="834"/>
      <c r="Q41" s="834"/>
      <c r="R41" s="834"/>
      <c r="S41" s="895"/>
      <c r="T41" s="895"/>
      <c r="U41" s="895"/>
      <c r="V41" s="895"/>
      <c r="W41" s="895"/>
      <c r="X41" s="895"/>
      <c r="Y41" s="898"/>
      <c r="Z41" s="898"/>
      <c r="AA41" s="898"/>
      <c r="AB41" s="898"/>
      <c r="AC41" s="898"/>
      <c r="AD41" s="901"/>
      <c r="AE41" s="901"/>
      <c r="AF41" s="901"/>
      <c r="AG41" s="901"/>
      <c r="AH41" s="901"/>
      <c r="AI41" s="904"/>
      <c r="AM41" s="907"/>
    </row>
    <row r="42" spans="2:39">
      <c r="AB42" s="1" t="s">
        <v>13</v>
      </c>
    </row>
    <row r="46" spans="2:39" ht="15.75" customHeight="1">
      <c r="C46" s="918" t="s">
        <v>401</v>
      </c>
      <c r="D46" s="918"/>
      <c r="E46" s="918"/>
      <c r="F46" s="918"/>
      <c r="G46" s="918"/>
      <c r="H46" s="918"/>
      <c r="I46" s="918"/>
      <c r="J46" s="918"/>
      <c r="K46" s="918"/>
      <c r="L46" s="918"/>
      <c r="M46" s="918"/>
      <c r="N46" s="918"/>
      <c r="O46" s="918"/>
      <c r="P46" s="918"/>
      <c r="Q46" s="918"/>
      <c r="R46" s="918"/>
      <c r="S46" s="918"/>
      <c r="T46" s="918"/>
      <c r="U46" s="918"/>
      <c r="V46" s="918"/>
      <c r="W46" s="918"/>
      <c r="X46" s="918"/>
      <c r="Y46" s="918"/>
      <c r="Z46" s="918"/>
      <c r="AA46" s="918"/>
      <c r="AB46" s="918"/>
      <c r="AC46" s="918"/>
      <c r="AD46" s="918"/>
      <c r="AE46" s="918"/>
      <c r="AF46" s="918"/>
      <c r="AG46" s="918"/>
      <c r="AH46" s="918"/>
      <c r="AI46" s="918"/>
    </row>
    <row r="47" spans="2:39" ht="15.75" customHeight="1">
      <c r="C47" s="918"/>
      <c r="D47" s="918"/>
      <c r="E47" s="918"/>
      <c r="F47" s="918"/>
      <c r="G47" s="918"/>
      <c r="H47" s="918"/>
      <c r="I47" s="918"/>
      <c r="J47" s="918"/>
      <c r="K47" s="918"/>
      <c r="L47" s="918"/>
      <c r="M47" s="918"/>
      <c r="N47" s="918"/>
      <c r="O47" s="918"/>
      <c r="P47" s="918"/>
      <c r="Q47" s="918"/>
      <c r="R47" s="918"/>
      <c r="S47" s="918"/>
      <c r="T47" s="918"/>
      <c r="U47" s="918"/>
      <c r="V47" s="918"/>
      <c r="W47" s="918"/>
      <c r="X47" s="918"/>
      <c r="Y47" s="918"/>
      <c r="Z47" s="918"/>
      <c r="AA47" s="918"/>
      <c r="AB47" s="918"/>
      <c r="AC47" s="918"/>
      <c r="AD47" s="918"/>
      <c r="AE47" s="918"/>
      <c r="AF47" s="918"/>
      <c r="AG47" s="918"/>
      <c r="AH47" s="918"/>
      <c r="AI47" s="918"/>
    </row>
    <row r="48" spans="2:39">
      <c r="C48"/>
      <c r="D48"/>
      <c r="E48"/>
      <c r="F48"/>
      <c r="G48"/>
      <c r="H48"/>
      <c r="I48"/>
      <c r="J48"/>
      <c r="K48"/>
      <c r="L48"/>
      <c r="M48"/>
      <c r="N48"/>
      <c r="O48"/>
      <c r="P48"/>
      <c r="Q48"/>
      <c r="R48"/>
      <c r="S48"/>
      <c r="T48"/>
      <c r="U48"/>
      <c r="V48"/>
      <c r="W48"/>
      <c r="X48"/>
      <c r="Y48"/>
      <c r="Z48"/>
      <c r="AA48"/>
      <c r="AB48"/>
      <c r="AC48"/>
      <c r="AD48"/>
      <c r="AE48"/>
      <c r="AF48"/>
      <c r="AG48"/>
      <c r="AH48"/>
      <c r="AI48"/>
    </row>
    <row r="49" spans="3:35" ht="15.75" customHeight="1">
      <c r="C49" s="919" t="s">
        <v>348</v>
      </c>
      <c r="D49" s="919"/>
      <c r="E49" s="919"/>
      <c r="F49" s="919"/>
      <c r="G49" s="919"/>
      <c r="H49" s="919"/>
      <c r="I49" s="919"/>
      <c r="J49" s="919"/>
      <c r="K49" s="919"/>
      <c r="L49" s="919"/>
      <c r="M49" s="919"/>
      <c r="N49" s="919"/>
      <c r="O49" s="919"/>
      <c r="P49" s="919"/>
      <c r="Q49" s="919"/>
      <c r="R49" s="919"/>
      <c r="S49" s="919"/>
      <c r="T49" s="919"/>
      <c r="U49" s="919"/>
      <c r="V49" s="919"/>
      <c r="W49" s="919"/>
      <c r="X49" s="919"/>
      <c r="Y49" s="919"/>
      <c r="Z49" s="919"/>
      <c r="AA49" s="919"/>
      <c r="AB49" s="919"/>
      <c r="AC49" s="919"/>
      <c r="AD49" s="919"/>
      <c r="AE49" s="919"/>
      <c r="AF49" s="919"/>
      <c r="AG49" s="919"/>
      <c r="AH49" s="919"/>
      <c r="AI49" s="919"/>
    </row>
    <row r="51" spans="3:35" ht="15.75" customHeight="1">
      <c r="D51" s="919" t="s">
        <v>349</v>
      </c>
      <c r="E51" s="919"/>
      <c r="F51" s="919"/>
      <c r="G51" s="919"/>
      <c r="H51" s="919"/>
      <c r="I51" s="919"/>
      <c r="J51" s="919"/>
      <c r="K51" s="919"/>
      <c r="L51" s="919"/>
      <c r="M51" s="919"/>
      <c r="N51" s="919"/>
      <c r="O51" s="919"/>
      <c r="P51" s="919"/>
      <c r="Q51" s="919"/>
      <c r="R51" s="919"/>
      <c r="S51" s="919"/>
      <c r="T51" s="919"/>
      <c r="U51" s="919"/>
      <c r="V51" s="919"/>
      <c r="W51" s="919"/>
      <c r="X51" s="919"/>
      <c r="Y51" s="919"/>
      <c r="Z51" s="919"/>
      <c r="AA51" s="919"/>
      <c r="AB51" s="919"/>
      <c r="AC51" s="919"/>
      <c r="AD51" s="919"/>
      <c r="AE51" s="919"/>
      <c r="AF51" s="919"/>
      <c r="AG51" s="919"/>
    </row>
    <row r="53" spans="3:35">
      <c r="E53" s="1" t="s">
        <v>63</v>
      </c>
      <c r="G53" s="823">
        <f>⑦日付!$E$6</f>
        <v>7</v>
      </c>
      <c r="H53" s="823"/>
      <c r="I53" s="1" t="s">
        <v>14</v>
      </c>
      <c r="J53" s="823">
        <f>⑦日付!$H$6</f>
        <v>0</v>
      </c>
      <c r="K53" s="823"/>
      <c r="L53" s="1" t="s">
        <v>15</v>
      </c>
      <c r="M53" s="823">
        <f>⑦日付!$K$6</f>
        <v>0</v>
      </c>
      <c r="N53" s="823"/>
      <c r="O53" s="1" t="s">
        <v>16</v>
      </c>
    </row>
    <row r="55" spans="3:35">
      <c r="I55" s="920" t="s">
        <v>398</v>
      </c>
      <c r="J55" s="920"/>
      <c r="K55" s="920"/>
      <c r="L55" s="920"/>
      <c r="M55" s="920"/>
      <c r="N55" s="920"/>
      <c r="O55" s="920"/>
      <c r="P55" s="920"/>
      <c r="Q55" s="920"/>
      <c r="S55" s="916">
        <f>①基本情報!$B$9</f>
        <v>0</v>
      </c>
      <c r="T55" s="916"/>
      <c r="U55" s="916"/>
      <c r="V55" s="916"/>
      <c r="W55" s="916"/>
      <c r="X55" s="916"/>
      <c r="Y55" s="916"/>
      <c r="Z55" s="916"/>
      <c r="AA55" s="916"/>
      <c r="AB55" s="916"/>
      <c r="AC55" s="916"/>
      <c r="AD55" s="916"/>
      <c r="AE55" s="916"/>
      <c r="AF55" s="916"/>
      <c r="AG55" s="916"/>
      <c r="AH55" s="916"/>
      <c r="AI55" s="916"/>
    </row>
    <row r="57" spans="3:35" ht="13.5" customHeight="1">
      <c r="K57" s="920" t="s">
        <v>400</v>
      </c>
      <c r="L57" s="920"/>
      <c r="M57" s="920"/>
      <c r="N57" s="920"/>
      <c r="O57" s="920"/>
      <c r="P57" s="920"/>
      <c r="Q57" s="920"/>
      <c r="T57" s="917">
        <f>①基本情報!$U$12</f>
        <v>0</v>
      </c>
      <c r="U57" s="917"/>
      <c r="V57" s="917"/>
      <c r="W57" s="917"/>
      <c r="X57" s="917"/>
      <c r="Y57" s="917"/>
      <c r="Z57" s="917"/>
      <c r="AA57" s="917"/>
      <c r="AB57" s="917"/>
      <c r="AC57" s="917"/>
      <c r="AD57" s="917"/>
      <c r="AE57" s="917"/>
      <c r="AF57" s="1" t="s">
        <v>350</v>
      </c>
    </row>
  </sheetData>
  <sheetProtection sheet="1" objects="1" scenarios="1"/>
  <mergeCells count="107">
    <mergeCell ref="S55:AI55"/>
    <mergeCell ref="T57:AE57"/>
    <mergeCell ref="C46:AI47"/>
    <mergeCell ref="C49:AI49"/>
    <mergeCell ref="D51:AG51"/>
    <mergeCell ref="G53:H53"/>
    <mergeCell ref="J53:K53"/>
    <mergeCell ref="M53:N53"/>
    <mergeCell ref="I55:Q55"/>
    <mergeCell ref="K57:Q57"/>
    <mergeCell ref="Y39:AC41"/>
    <mergeCell ref="AD39:AF41"/>
    <mergeCell ref="AG39:AI41"/>
    <mergeCell ref="AM39:AM41"/>
    <mergeCell ref="G40:J41"/>
    <mergeCell ref="K40:N41"/>
    <mergeCell ref="C39:F41"/>
    <mergeCell ref="G39:J39"/>
    <mergeCell ref="K39:N39"/>
    <mergeCell ref="O39:P41"/>
    <mergeCell ref="Q39:R41"/>
    <mergeCell ref="S39:X41"/>
    <mergeCell ref="Y36:AC38"/>
    <mergeCell ref="AD36:AF38"/>
    <mergeCell ref="AG36:AI38"/>
    <mergeCell ref="AM36:AM38"/>
    <mergeCell ref="G37:J38"/>
    <mergeCell ref="K37:N38"/>
    <mergeCell ref="C36:F38"/>
    <mergeCell ref="G36:J36"/>
    <mergeCell ref="K36:N36"/>
    <mergeCell ref="O36:P38"/>
    <mergeCell ref="Q36:R38"/>
    <mergeCell ref="S36:X38"/>
    <mergeCell ref="Y33:AC35"/>
    <mergeCell ref="AD33:AF35"/>
    <mergeCell ref="AG33:AI35"/>
    <mergeCell ref="AM33:AM35"/>
    <mergeCell ref="G34:J35"/>
    <mergeCell ref="K34:N35"/>
    <mergeCell ref="C33:F35"/>
    <mergeCell ref="G33:J33"/>
    <mergeCell ref="K33:N33"/>
    <mergeCell ref="O33:P35"/>
    <mergeCell ref="Q33:R35"/>
    <mergeCell ref="S33:X35"/>
    <mergeCell ref="S30:X32"/>
    <mergeCell ref="Y30:AC32"/>
    <mergeCell ref="AD30:AF32"/>
    <mergeCell ref="AG30:AI32"/>
    <mergeCell ref="AM30:AM32"/>
    <mergeCell ref="G31:J32"/>
    <mergeCell ref="K31:N32"/>
    <mergeCell ref="K28:N29"/>
    <mergeCell ref="C30:F32"/>
    <mergeCell ref="G30:J30"/>
    <mergeCell ref="K30:N30"/>
    <mergeCell ref="O30:P32"/>
    <mergeCell ref="Q30:R32"/>
    <mergeCell ref="C27:F29"/>
    <mergeCell ref="G27:N27"/>
    <mergeCell ref="O27:P29"/>
    <mergeCell ref="Q27:R29"/>
    <mergeCell ref="S27:X29"/>
    <mergeCell ref="Y27:AC29"/>
    <mergeCell ref="AD27:AF29"/>
    <mergeCell ref="AG27:AI29"/>
    <mergeCell ref="G28:J29"/>
    <mergeCell ref="C18:J19"/>
    <mergeCell ref="K18:Q19"/>
    <mergeCell ref="R18:AI19"/>
    <mergeCell ref="O22:U22"/>
    <mergeCell ref="V22:AB22"/>
    <mergeCell ref="AC22:AI22"/>
    <mergeCell ref="O23:U24"/>
    <mergeCell ref="V23:AB24"/>
    <mergeCell ref="AC23:AI24"/>
    <mergeCell ref="C22:E24"/>
    <mergeCell ref="F22:N24"/>
    <mergeCell ref="O15:U15"/>
    <mergeCell ref="V15:AB15"/>
    <mergeCell ref="AC15:AI15"/>
    <mergeCell ref="O16:U17"/>
    <mergeCell ref="V16:AB17"/>
    <mergeCell ref="AC16:AI17"/>
    <mergeCell ref="C15:E17"/>
    <mergeCell ref="F15:G17"/>
    <mergeCell ref="H15:N17"/>
    <mergeCell ref="D1:J1"/>
    <mergeCell ref="K4:M4"/>
    <mergeCell ref="R4:AI4"/>
    <mergeCell ref="T5:Z5"/>
    <mergeCell ref="C10:J10"/>
    <mergeCell ref="K10:N10"/>
    <mergeCell ref="P10:AB10"/>
    <mergeCell ref="AC10:AI12"/>
    <mergeCell ref="C11:J12"/>
    <mergeCell ref="K11:N12"/>
    <mergeCell ref="O11:AB12"/>
    <mergeCell ref="H6:AD6"/>
    <mergeCell ref="C8:J8"/>
    <mergeCell ref="K8:N8"/>
    <mergeCell ref="O8:AB9"/>
    <mergeCell ref="AC8:AI9"/>
    <mergeCell ref="C9:J9"/>
    <mergeCell ref="K9:N9"/>
    <mergeCell ref="L5:S5"/>
  </mergeCells>
  <phoneticPr fontId="2"/>
  <hyperlinks>
    <hyperlink ref="D1" location="Top!A1" display="Topへ戻る" xr:uid="{00000000-0004-0000-1500-000000000000}"/>
  </hyperlinks>
  <pageMargins left="0.39370078740157483" right="0.35433070866141736" top="0.51181102362204722" bottom="0.51181102362204722" header="0.23622047244094491" footer="0.19685039370078741"/>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1"/>
  </sheetPr>
  <dimension ref="A1:AN238"/>
  <sheetViews>
    <sheetView showGridLines="0" showRowColHeaders="0" view="pageBreakPreview" zoomScaleNormal="100" zoomScaleSheetLayoutView="100" workbookViewId="0">
      <selection activeCell="D1" sqref="D1:J1"/>
    </sheetView>
  </sheetViews>
  <sheetFormatPr defaultColWidth="9" defaultRowHeight="13"/>
  <cols>
    <col min="1" max="37" width="2.6328125" style="1" customWidth="1"/>
    <col min="38" max="38" width="9" style="1"/>
    <col min="39" max="39" width="9" style="1" hidden="1" customWidth="1"/>
    <col min="40" max="16384" width="9" style="1"/>
  </cols>
  <sheetData>
    <row r="1" spans="1:40" s="215" customFormat="1" ht="27" customHeight="1">
      <c r="A1" s="1"/>
      <c r="B1" s="1"/>
      <c r="C1" s="1"/>
      <c r="D1" s="807" t="s">
        <v>92</v>
      </c>
      <c r="E1" s="808"/>
      <c r="F1" s="808"/>
      <c r="G1" s="808"/>
      <c r="H1" s="808"/>
      <c r="I1" s="808"/>
      <c r="J1" s="809"/>
      <c r="L1"/>
      <c r="M1"/>
      <c r="N1"/>
      <c r="O1" s="238" t="s">
        <v>249</v>
      </c>
      <c r="P1"/>
      <c r="Q1"/>
      <c r="R1"/>
      <c r="S1"/>
      <c r="T1"/>
      <c r="U1"/>
      <c r="V1"/>
      <c r="W1"/>
    </row>
    <row r="2" spans="1:40" s="215" customFormat="1" ht="9.75" customHeight="1"/>
    <row r="4" spans="1:40" ht="24" customHeight="1">
      <c r="H4" s="379" t="s">
        <v>63</v>
      </c>
      <c r="I4" s="2"/>
      <c r="J4" s="2"/>
      <c r="K4" s="810">
        <f>⑦日付!$E$6</f>
        <v>7</v>
      </c>
      <c r="L4" s="810"/>
      <c r="M4" s="810"/>
      <c r="N4" s="380"/>
      <c r="O4" s="48" t="s">
        <v>14</v>
      </c>
      <c r="P4" s="48" t="s">
        <v>335</v>
      </c>
      <c r="Q4" s="2"/>
      <c r="R4" s="811" t="str">
        <f>Top!$B$6</f>
        <v>第５０回関東中学校柔道大会</v>
      </c>
      <c r="S4" s="811"/>
      <c r="T4" s="811"/>
      <c r="U4" s="811"/>
      <c r="V4" s="811"/>
      <c r="W4" s="811"/>
      <c r="X4" s="811"/>
      <c r="Y4" s="811"/>
      <c r="Z4" s="811"/>
      <c r="AA4" s="811"/>
      <c r="AB4" s="811"/>
      <c r="AC4" s="811"/>
      <c r="AD4" s="811"/>
      <c r="AE4" s="811"/>
      <c r="AF4" s="811"/>
      <c r="AG4" s="811"/>
      <c r="AH4" s="811"/>
      <c r="AI4" s="811"/>
    </row>
    <row r="5" spans="1:40" ht="24" customHeight="1">
      <c r="H5" s="381"/>
      <c r="I5" s="2"/>
      <c r="J5" s="2"/>
      <c r="K5" s="2"/>
      <c r="L5" s="848">
        <f>Top!$E$6</f>
        <v>0</v>
      </c>
      <c r="M5" s="930"/>
      <c r="N5" s="930"/>
      <c r="O5" s="930"/>
      <c r="P5" s="930"/>
      <c r="Q5" s="930"/>
      <c r="R5" s="930"/>
      <c r="S5" s="930"/>
      <c r="T5" s="719" t="s">
        <v>336</v>
      </c>
      <c r="U5" s="812"/>
      <c r="V5" s="812"/>
      <c r="W5" s="812"/>
      <c r="X5" s="812"/>
      <c r="Y5" s="812"/>
      <c r="Z5" s="812"/>
      <c r="AA5" s="2"/>
      <c r="AB5" s="2"/>
      <c r="AC5" s="2"/>
      <c r="AD5" s="2"/>
    </row>
    <row r="6" spans="1:40" ht="24" customHeight="1">
      <c r="H6" s="837" t="s">
        <v>351</v>
      </c>
      <c r="I6" s="677"/>
      <c r="J6" s="677"/>
      <c r="K6" s="677"/>
      <c r="L6" s="677"/>
      <c r="M6" s="677"/>
      <c r="N6" s="677"/>
      <c r="O6" s="677"/>
      <c r="P6" s="677"/>
      <c r="Q6" s="677"/>
      <c r="R6" s="677"/>
      <c r="S6" s="677"/>
      <c r="T6" s="677"/>
      <c r="U6" s="677"/>
      <c r="V6" s="677"/>
      <c r="W6" s="677"/>
      <c r="X6" s="677"/>
      <c r="Y6" s="677"/>
      <c r="Z6" s="677"/>
      <c r="AA6" s="677"/>
      <c r="AB6" s="677"/>
      <c r="AC6" s="677"/>
      <c r="AD6" s="677"/>
    </row>
    <row r="7" spans="1:40" ht="14.25" customHeight="1" thickBot="1">
      <c r="H7" s="48"/>
      <c r="I7" s="28"/>
      <c r="J7" s="28"/>
      <c r="K7" s="28"/>
      <c r="L7" s="28"/>
      <c r="M7" s="28"/>
      <c r="N7" s="28"/>
      <c r="O7" s="28"/>
      <c r="P7" s="28"/>
      <c r="Q7" s="28"/>
      <c r="R7" s="28"/>
      <c r="S7" s="28"/>
      <c r="T7" s="28"/>
      <c r="U7" s="28"/>
      <c r="V7" s="28"/>
      <c r="W7" s="28"/>
      <c r="X7" s="28"/>
      <c r="Y7" s="28"/>
      <c r="Z7" s="28"/>
      <c r="AA7" s="28"/>
      <c r="AB7" s="28"/>
      <c r="AC7" s="28"/>
      <c r="AD7" s="28"/>
    </row>
    <row r="8" spans="1:40">
      <c r="C8" s="838" t="s">
        <v>215</v>
      </c>
      <c r="D8" s="675"/>
      <c r="E8" s="675"/>
      <c r="F8" s="675"/>
      <c r="G8" s="675"/>
      <c r="H8" s="675"/>
      <c r="I8" s="675"/>
      <c r="J8" s="691"/>
      <c r="K8" s="839" t="s">
        <v>215</v>
      </c>
      <c r="L8" s="840"/>
      <c r="M8" s="840"/>
      <c r="N8" s="841"/>
      <c r="O8" s="679" t="s">
        <v>0</v>
      </c>
      <c r="P8" s="679"/>
      <c r="Q8" s="679"/>
      <c r="R8" s="679"/>
      <c r="S8" s="679"/>
      <c r="T8" s="679"/>
      <c r="U8" s="679"/>
      <c r="V8" s="679"/>
      <c r="W8" s="679"/>
      <c r="X8" s="679"/>
      <c r="Y8" s="679"/>
      <c r="Z8" s="679"/>
      <c r="AA8" s="679"/>
      <c r="AB8" s="679"/>
      <c r="AC8" s="675" t="s">
        <v>1</v>
      </c>
      <c r="AD8" s="675"/>
      <c r="AE8" s="675"/>
      <c r="AF8" s="675"/>
      <c r="AG8" s="675"/>
      <c r="AH8" s="675"/>
      <c r="AI8" s="705"/>
    </row>
    <row r="9" spans="1:40">
      <c r="C9" s="842" t="s">
        <v>398</v>
      </c>
      <c r="D9" s="843"/>
      <c r="E9" s="843"/>
      <c r="F9" s="843"/>
      <c r="G9" s="843"/>
      <c r="H9" s="843"/>
      <c r="I9" s="843"/>
      <c r="J9" s="844"/>
      <c r="K9" s="845" t="s">
        <v>405</v>
      </c>
      <c r="L9" s="846"/>
      <c r="M9" s="846"/>
      <c r="N9" s="847"/>
      <c r="O9" s="680"/>
      <c r="P9" s="680"/>
      <c r="Q9" s="680"/>
      <c r="R9" s="680"/>
      <c r="S9" s="680"/>
      <c r="T9" s="680"/>
      <c r="U9" s="680"/>
      <c r="V9" s="680"/>
      <c r="W9" s="680"/>
      <c r="X9" s="680"/>
      <c r="Y9" s="680"/>
      <c r="Z9" s="680"/>
      <c r="AA9" s="680"/>
      <c r="AB9" s="680"/>
      <c r="AC9" s="727"/>
      <c r="AD9" s="727"/>
      <c r="AE9" s="727"/>
      <c r="AF9" s="727"/>
      <c r="AG9" s="727"/>
      <c r="AH9" s="727"/>
      <c r="AI9" s="728"/>
    </row>
    <row r="10" spans="1:40">
      <c r="C10" s="813">
        <f>①基本情報!$B$8</f>
        <v>0</v>
      </c>
      <c r="D10" s="814"/>
      <c r="E10" s="814"/>
      <c r="F10" s="814"/>
      <c r="G10" s="814"/>
      <c r="H10" s="814"/>
      <c r="I10" s="814"/>
      <c r="J10" s="815"/>
      <c r="K10" s="816">
        <f>①基本情報!$J$8</f>
        <v>0</v>
      </c>
      <c r="L10" s="817"/>
      <c r="M10" s="817"/>
      <c r="N10" s="818"/>
      <c r="O10" s="382" t="s">
        <v>2</v>
      </c>
      <c r="P10" s="819">
        <f>①基本情報!$O$8</f>
        <v>0</v>
      </c>
      <c r="Q10" s="820"/>
      <c r="R10" s="820"/>
      <c r="S10" s="820"/>
      <c r="T10" s="820"/>
      <c r="U10" s="820"/>
      <c r="V10" s="820"/>
      <c r="W10" s="820"/>
      <c r="X10" s="820"/>
      <c r="Y10" s="820"/>
      <c r="Z10" s="820"/>
      <c r="AA10" s="820"/>
      <c r="AB10" s="820"/>
      <c r="AC10" s="821">
        <f>①基本情報!$AC$8</f>
        <v>0</v>
      </c>
      <c r="AD10" s="821"/>
      <c r="AE10" s="821"/>
      <c r="AF10" s="821"/>
      <c r="AG10" s="821"/>
      <c r="AH10" s="821"/>
      <c r="AI10" s="822"/>
    </row>
    <row r="11" spans="1:40">
      <c r="C11" s="827">
        <f>①基本情報!$B$9</f>
        <v>0</v>
      </c>
      <c r="D11" s="828"/>
      <c r="E11" s="828"/>
      <c r="F11" s="828"/>
      <c r="G11" s="828"/>
      <c r="H11" s="828"/>
      <c r="I11" s="828"/>
      <c r="J11" s="829"/>
      <c r="K11" s="833">
        <f>①基本情報!$J$9</f>
        <v>0</v>
      </c>
      <c r="L11" s="833"/>
      <c r="M11" s="833"/>
      <c r="N11" s="833"/>
      <c r="O11" s="835">
        <f>①基本情報!$N$9</f>
        <v>0</v>
      </c>
      <c r="P11" s="835"/>
      <c r="Q11" s="835"/>
      <c r="R11" s="835"/>
      <c r="S11" s="835"/>
      <c r="T11" s="835"/>
      <c r="U11" s="835"/>
      <c r="V11" s="835"/>
      <c r="W11" s="835"/>
      <c r="X11" s="835"/>
      <c r="Y11" s="835"/>
      <c r="Z11" s="835"/>
      <c r="AA11" s="835"/>
      <c r="AB11" s="835"/>
      <c r="AC11" s="823"/>
      <c r="AD11" s="823"/>
      <c r="AE11" s="823"/>
      <c r="AF11" s="823"/>
      <c r="AG11" s="823"/>
      <c r="AH11" s="823"/>
      <c r="AI11" s="824"/>
    </row>
    <row r="12" spans="1:40" ht="13.5" thickBot="1">
      <c r="C12" s="830"/>
      <c r="D12" s="831"/>
      <c r="E12" s="831"/>
      <c r="F12" s="831"/>
      <c r="G12" s="831"/>
      <c r="H12" s="831"/>
      <c r="I12" s="831"/>
      <c r="J12" s="832"/>
      <c r="K12" s="834"/>
      <c r="L12" s="834"/>
      <c r="M12" s="834"/>
      <c r="N12" s="834"/>
      <c r="O12" s="836"/>
      <c r="P12" s="836"/>
      <c r="Q12" s="836"/>
      <c r="R12" s="836"/>
      <c r="S12" s="836"/>
      <c r="T12" s="836"/>
      <c r="U12" s="836"/>
      <c r="V12" s="836"/>
      <c r="W12" s="836"/>
      <c r="X12" s="836"/>
      <c r="Y12" s="836"/>
      <c r="Z12" s="836"/>
      <c r="AA12" s="836"/>
      <c r="AB12" s="836"/>
      <c r="AC12" s="825"/>
      <c r="AD12" s="825"/>
      <c r="AE12" s="825"/>
      <c r="AF12" s="825"/>
      <c r="AG12" s="825"/>
      <c r="AH12" s="825"/>
      <c r="AI12" s="826"/>
    </row>
    <row r="13" spans="1:40" ht="13.5" thickBot="1"/>
    <row r="14" spans="1:40">
      <c r="C14" s="838" t="s">
        <v>184</v>
      </c>
      <c r="D14" s="675"/>
      <c r="E14" s="675"/>
      <c r="F14" s="868" t="s">
        <v>163</v>
      </c>
      <c r="G14" s="691"/>
      <c r="H14" s="870">
        <f>①基本情報!$N$18</f>
        <v>0</v>
      </c>
      <c r="I14" s="871"/>
      <c r="J14" s="871"/>
      <c r="K14" s="871"/>
      <c r="L14" s="871"/>
      <c r="M14" s="871"/>
      <c r="N14" s="872"/>
      <c r="O14" s="849" t="s">
        <v>215</v>
      </c>
      <c r="P14" s="850"/>
      <c r="Q14" s="850"/>
      <c r="R14" s="850"/>
      <c r="S14" s="850"/>
      <c r="T14" s="850"/>
      <c r="U14" s="851"/>
      <c r="V14" s="852">
        <f>①基本情報!$D$17</f>
        <v>0</v>
      </c>
      <c r="W14" s="852"/>
      <c r="X14" s="852"/>
      <c r="Y14" s="852"/>
      <c r="Z14" s="852"/>
      <c r="AA14" s="852"/>
      <c r="AB14" s="853"/>
      <c r="AC14" s="852">
        <f>①基本情報!$I$17</f>
        <v>0</v>
      </c>
      <c r="AD14" s="852"/>
      <c r="AE14" s="852"/>
      <c r="AF14" s="852"/>
      <c r="AG14" s="852"/>
      <c r="AH14" s="852"/>
      <c r="AI14" s="854"/>
    </row>
    <row r="15" spans="1:40">
      <c r="C15" s="866"/>
      <c r="D15" s="677"/>
      <c r="E15" s="677"/>
      <c r="F15" s="676"/>
      <c r="G15" s="692"/>
      <c r="H15" s="873"/>
      <c r="I15" s="863"/>
      <c r="J15" s="863"/>
      <c r="K15" s="863"/>
      <c r="L15" s="863"/>
      <c r="M15" s="863"/>
      <c r="N15" s="874"/>
      <c r="O15" s="855" t="s">
        <v>338</v>
      </c>
      <c r="P15" s="856"/>
      <c r="Q15" s="856"/>
      <c r="R15" s="856"/>
      <c r="S15" s="856"/>
      <c r="T15" s="856"/>
      <c r="U15" s="857"/>
      <c r="V15" s="828">
        <f>①基本情報!$D$18</f>
        <v>0</v>
      </c>
      <c r="W15" s="828"/>
      <c r="X15" s="828"/>
      <c r="Y15" s="828"/>
      <c r="Z15" s="828"/>
      <c r="AA15" s="828"/>
      <c r="AB15" s="860"/>
      <c r="AC15" s="863">
        <f>①基本情報!$I$18</f>
        <v>0</v>
      </c>
      <c r="AD15" s="863"/>
      <c r="AE15" s="863"/>
      <c r="AF15" s="863"/>
      <c r="AG15" s="863"/>
      <c r="AH15" s="863"/>
      <c r="AI15" s="864"/>
    </row>
    <row r="16" spans="1:40">
      <c r="C16" s="867"/>
      <c r="D16" s="727"/>
      <c r="E16" s="727"/>
      <c r="F16" s="858"/>
      <c r="G16" s="869"/>
      <c r="H16" s="875"/>
      <c r="I16" s="861"/>
      <c r="J16" s="861"/>
      <c r="K16" s="861"/>
      <c r="L16" s="861"/>
      <c r="M16" s="861"/>
      <c r="N16" s="876"/>
      <c r="O16" s="858"/>
      <c r="P16" s="727"/>
      <c r="Q16" s="727"/>
      <c r="R16" s="727"/>
      <c r="S16" s="727"/>
      <c r="T16" s="727"/>
      <c r="U16" s="859"/>
      <c r="V16" s="861"/>
      <c r="W16" s="861"/>
      <c r="X16" s="861"/>
      <c r="Y16" s="861"/>
      <c r="Z16" s="861"/>
      <c r="AA16" s="861"/>
      <c r="AB16" s="862"/>
      <c r="AC16" s="861"/>
      <c r="AD16" s="861"/>
      <c r="AE16" s="861"/>
      <c r="AF16" s="861"/>
      <c r="AG16" s="861"/>
      <c r="AH16" s="861"/>
      <c r="AI16" s="865"/>
    </row>
    <row r="17" spans="2:39">
      <c r="C17" s="684" t="s">
        <v>406</v>
      </c>
      <c r="D17" s="671"/>
      <c r="E17" s="671"/>
      <c r="F17" s="671"/>
      <c r="G17" s="671"/>
      <c r="H17" s="671"/>
      <c r="I17" s="671"/>
      <c r="J17" s="674"/>
      <c r="K17" s="670" t="s">
        <v>404</v>
      </c>
      <c r="L17" s="671"/>
      <c r="M17" s="671"/>
      <c r="N17" s="671"/>
      <c r="O17" s="677"/>
      <c r="P17" s="677"/>
      <c r="Q17" s="877"/>
      <c r="R17" s="863">
        <f>①基本情報!$N$20</f>
        <v>0</v>
      </c>
      <c r="S17" s="863"/>
      <c r="T17" s="863"/>
      <c r="U17" s="863"/>
      <c r="V17" s="863"/>
      <c r="W17" s="817"/>
      <c r="X17" s="817"/>
      <c r="Y17" s="817"/>
      <c r="Z17" s="817"/>
      <c r="AA17" s="817"/>
      <c r="AB17" s="817"/>
      <c r="AC17" s="817"/>
      <c r="AD17" s="817"/>
      <c r="AE17" s="817"/>
      <c r="AF17" s="817"/>
      <c r="AG17" s="817"/>
      <c r="AH17" s="817"/>
      <c r="AI17" s="879"/>
    </row>
    <row r="18" spans="2:39" ht="13.5" thickBot="1">
      <c r="C18" s="685"/>
      <c r="D18" s="634"/>
      <c r="E18" s="634"/>
      <c r="F18" s="634"/>
      <c r="G18" s="634"/>
      <c r="H18" s="634"/>
      <c r="I18" s="634"/>
      <c r="J18" s="635"/>
      <c r="K18" s="633"/>
      <c r="L18" s="634"/>
      <c r="M18" s="634"/>
      <c r="N18" s="634"/>
      <c r="O18" s="634"/>
      <c r="P18" s="634"/>
      <c r="Q18" s="878"/>
      <c r="R18" s="831"/>
      <c r="S18" s="831"/>
      <c r="T18" s="831"/>
      <c r="U18" s="831"/>
      <c r="V18" s="831"/>
      <c r="W18" s="831"/>
      <c r="X18" s="831"/>
      <c r="Y18" s="831"/>
      <c r="Z18" s="831"/>
      <c r="AA18" s="831"/>
      <c r="AB18" s="831"/>
      <c r="AC18" s="831"/>
      <c r="AD18" s="831"/>
      <c r="AE18" s="831"/>
      <c r="AF18" s="831"/>
      <c r="AG18" s="831"/>
      <c r="AH18" s="831"/>
      <c r="AI18" s="880"/>
    </row>
    <row r="19" spans="2:39" ht="13.5" thickBot="1"/>
    <row r="20" spans="2:39">
      <c r="C20" s="891" t="s">
        <v>185</v>
      </c>
      <c r="D20" s="871"/>
      <c r="E20" s="871"/>
      <c r="F20" s="870">
        <f>①基本情報!$D$29</f>
        <v>0</v>
      </c>
      <c r="G20" s="871"/>
      <c r="H20" s="871"/>
      <c r="I20" s="871"/>
      <c r="J20" s="871"/>
      <c r="K20" s="871"/>
      <c r="L20" s="871"/>
      <c r="M20" s="871"/>
      <c r="N20" s="872"/>
      <c r="O20" s="881" t="s">
        <v>215</v>
      </c>
      <c r="P20" s="882"/>
      <c r="Q20" s="882"/>
      <c r="R20" s="882"/>
      <c r="S20" s="882"/>
      <c r="T20" s="882"/>
      <c r="U20" s="883"/>
      <c r="V20" s="852">
        <f>①基本情報!$D$26</f>
        <v>0</v>
      </c>
      <c r="W20" s="852"/>
      <c r="X20" s="852"/>
      <c r="Y20" s="852"/>
      <c r="Z20" s="852"/>
      <c r="AA20" s="852"/>
      <c r="AB20" s="853"/>
      <c r="AC20" s="852">
        <f>①基本情報!$I$26</f>
        <v>0</v>
      </c>
      <c r="AD20" s="852"/>
      <c r="AE20" s="852"/>
      <c r="AF20" s="852"/>
      <c r="AG20" s="852"/>
      <c r="AH20" s="852"/>
      <c r="AI20" s="854"/>
    </row>
    <row r="21" spans="2:39">
      <c r="C21" s="892"/>
      <c r="D21" s="863"/>
      <c r="E21" s="863"/>
      <c r="F21" s="873"/>
      <c r="G21" s="863"/>
      <c r="H21" s="863"/>
      <c r="I21" s="863"/>
      <c r="J21" s="863"/>
      <c r="K21" s="863"/>
      <c r="L21" s="863"/>
      <c r="M21" s="863"/>
      <c r="N21" s="874"/>
      <c r="O21" s="884" t="s">
        <v>339</v>
      </c>
      <c r="P21" s="885"/>
      <c r="Q21" s="885"/>
      <c r="R21" s="885"/>
      <c r="S21" s="885"/>
      <c r="T21" s="885"/>
      <c r="U21" s="886"/>
      <c r="V21" s="887">
        <f>①基本情報!$D$27</f>
        <v>0</v>
      </c>
      <c r="W21" s="828"/>
      <c r="X21" s="828"/>
      <c r="Y21" s="828"/>
      <c r="Z21" s="828"/>
      <c r="AA21" s="828"/>
      <c r="AB21" s="860"/>
      <c r="AC21" s="828">
        <f>①基本情報!$I$27</f>
        <v>0</v>
      </c>
      <c r="AD21" s="828"/>
      <c r="AE21" s="828"/>
      <c r="AF21" s="828"/>
      <c r="AG21" s="828"/>
      <c r="AH21" s="828"/>
      <c r="AI21" s="890"/>
    </row>
    <row r="22" spans="2:39" ht="13.5" thickBot="1">
      <c r="C22" s="830"/>
      <c r="D22" s="831"/>
      <c r="E22" s="831"/>
      <c r="F22" s="888"/>
      <c r="G22" s="831"/>
      <c r="H22" s="831"/>
      <c r="I22" s="831"/>
      <c r="J22" s="831"/>
      <c r="K22" s="831"/>
      <c r="L22" s="831"/>
      <c r="M22" s="831"/>
      <c r="N22" s="832"/>
      <c r="O22" s="520"/>
      <c r="P22" s="484"/>
      <c r="Q22" s="484"/>
      <c r="R22" s="484"/>
      <c r="S22" s="484"/>
      <c r="T22" s="484"/>
      <c r="U22" s="485"/>
      <c r="V22" s="888"/>
      <c r="W22" s="831"/>
      <c r="X22" s="831"/>
      <c r="Y22" s="831"/>
      <c r="Z22" s="831"/>
      <c r="AA22" s="831"/>
      <c r="AB22" s="889"/>
      <c r="AC22" s="831"/>
      <c r="AD22" s="831"/>
      <c r="AE22" s="831"/>
      <c r="AF22" s="831"/>
      <c r="AG22" s="831"/>
      <c r="AH22" s="831"/>
      <c r="AI22" s="880"/>
    </row>
    <row r="23" spans="2:39" ht="13.5" thickBot="1"/>
    <row r="24" spans="2:39">
      <c r="C24" s="838" t="s">
        <v>352</v>
      </c>
      <c r="D24" s="675"/>
      <c r="E24" s="675"/>
      <c r="F24" s="691"/>
      <c r="G24" s="849" t="s">
        <v>340</v>
      </c>
      <c r="H24" s="850"/>
      <c r="I24" s="850"/>
      <c r="J24" s="850"/>
      <c r="K24" s="850"/>
      <c r="L24" s="850"/>
      <c r="M24" s="850"/>
      <c r="N24" s="913"/>
      <c r="O24" s="868" t="s">
        <v>4</v>
      </c>
      <c r="P24" s="691"/>
      <c r="Q24" s="868" t="s">
        <v>5</v>
      </c>
      <c r="R24" s="691"/>
      <c r="S24" s="868" t="s">
        <v>6</v>
      </c>
      <c r="T24" s="675"/>
      <c r="U24" s="675"/>
      <c r="V24" s="675"/>
      <c r="W24" s="675"/>
      <c r="X24" s="691"/>
      <c r="Y24" s="649" t="s">
        <v>341</v>
      </c>
      <c r="Z24" s="650"/>
      <c r="AA24" s="650"/>
      <c r="AB24" s="650"/>
      <c r="AC24" s="651"/>
      <c r="AD24" s="581" t="s">
        <v>7</v>
      </c>
      <c r="AE24" s="570"/>
      <c r="AF24" s="571"/>
      <c r="AG24" s="581" t="s">
        <v>8</v>
      </c>
      <c r="AH24" s="570"/>
      <c r="AI24" s="938"/>
    </row>
    <row r="25" spans="2:39" ht="13.5" customHeight="1">
      <c r="C25" s="866"/>
      <c r="D25" s="677"/>
      <c r="E25" s="677"/>
      <c r="F25" s="692"/>
      <c r="G25" s="855" t="s">
        <v>9</v>
      </c>
      <c r="H25" s="856"/>
      <c r="I25" s="856"/>
      <c r="J25" s="857"/>
      <c r="K25" s="677" t="s">
        <v>10</v>
      </c>
      <c r="L25" s="677"/>
      <c r="M25" s="677"/>
      <c r="N25" s="692"/>
      <c r="O25" s="676"/>
      <c r="P25" s="692"/>
      <c r="Q25" s="676"/>
      <c r="R25" s="692"/>
      <c r="S25" s="676"/>
      <c r="T25" s="677"/>
      <c r="U25" s="677"/>
      <c r="V25" s="677"/>
      <c r="W25" s="677"/>
      <c r="X25" s="692"/>
      <c r="Y25" s="652"/>
      <c r="Z25" s="653"/>
      <c r="AA25" s="653"/>
      <c r="AB25" s="653"/>
      <c r="AC25" s="654"/>
      <c r="AD25" s="775"/>
      <c r="AE25" s="472"/>
      <c r="AF25" s="473"/>
      <c r="AG25" s="775"/>
      <c r="AH25" s="472"/>
      <c r="AI25" s="939"/>
    </row>
    <row r="26" spans="2:39" ht="13.5" thickBot="1">
      <c r="C26" s="685"/>
      <c r="D26" s="634"/>
      <c r="E26" s="634"/>
      <c r="F26" s="635"/>
      <c r="G26" s="633"/>
      <c r="H26" s="634"/>
      <c r="I26" s="634"/>
      <c r="J26" s="878"/>
      <c r="K26" s="634"/>
      <c r="L26" s="634"/>
      <c r="M26" s="634"/>
      <c r="N26" s="635"/>
      <c r="O26" s="633"/>
      <c r="P26" s="635"/>
      <c r="Q26" s="633"/>
      <c r="R26" s="635"/>
      <c r="S26" s="633"/>
      <c r="T26" s="634"/>
      <c r="U26" s="634"/>
      <c r="V26" s="634"/>
      <c r="W26" s="634"/>
      <c r="X26" s="635"/>
      <c r="Y26" s="655"/>
      <c r="Z26" s="656"/>
      <c r="AA26" s="656"/>
      <c r="AB26" s="656"/>
      <c r="AC26" s="657"/>
      <c r="AD26" s="520"/>
      <c r="AE26" s="484"/>
      <c r="AF26" s="485"/>
      <c r="AG26" s="520"/>
      <c r="AH26" s="484"/>
      <c r="AI26" s="940"/>
    </row>
    <row r="27" spans="2:39">
      <c r="B27" s="90"/>
      <c r="C27" s="931" t="str">
        <f>IF($AM27=0,"",VLOOKUP($AM27,②男入力!$B$10:$AS$33,40))</f>
        <v/>
      </c>
      <c r="D27" s="932"/>
      <c r="E27" s="932"/>
      <c r="F27" s="933"/>
      <c r="G27" s="909" t="str">
        <f>IF($AM27=0,"",VLOOKUP($AM27,②男入力!$B$10:$AN$33,11))</f>
        <v/>
      </c>
      <c r="H27" s="852"/>
      <c r="I27" s="852"/>
      <c r="J27" s="853"/>
      <c r="K27" s="852" t="str">
        <f>IF($AM27=0,"",VLOOKUP($AM27,②男入力!$B$10:$AN$33,15))</f>
        <v/>
      </c>
      <c r="L27" s="852"/>
      <c r="M27" s="852"/>
      <c r="N27" s="910"/>
      <c r="O27" s="911" t="str">
        <f>IF($AM27=0,"",VLOOKUP($AM27,②男入力!$B$10:$AN$33,19))</f>
        <v/>
      </c>
      <c r="P27" s="911"/>
      <c r="Q27" s="911" t="str">
        <f>IF($AM27=0,"",VLOOKUP($AM27,②男入力!$B$10:$AN$33,21))</f>
        <v/>
      </c>
      <c r="R27" s="911"/>
      <c r="S27" s="893" t="str">
        <f>IF($AM27=0,"",VLOOKUP($AM27,②男入力!$B$10:$AN$33,23))</f>
        <v/>
      </c>
      <c r="T27" s="893"/>
      <c r="U27" s="893"/>
      <c r="V27" s="893"/>
      <c r="W27" s="893"/>
      <c r="X27" s="893"/>
      <c r="Y27" s="896" t="str">
        <f>IF($AM27=0,"",VLOOKUP($AM27,②男入力!$B$10:$AN$33,29))</f>
        <v/>
      </c>
      <c r="Z27" s="896"/>
      <c r="AA27" s="896"/>
      <c r="AB27" s="896"/>
      <c r="AC27" s="896"/>
      <c r="AD27" s="899" t="str">
        <f>IF($AM27=0,"",VLOOKUP($AM27,②男入力!$B$10:$AN$33,34))</f>
        <v/>
      </c>
      <c r="AE27" s="899"/>
      <c r="AF27" s="899"/>
      <c r="AG27" s="899" t="str">
        <f>IF($AM27=0,"",VLOOKUP($AM27,②男入力!$B$10:$AN$33,37))</f>
        <v/>
      </c>
      <c r="AH27" s="899"/>
      <c r="AI27" s="902"/>
      <c r="AM27" s="905">
        <f>'⑤-3県男選択'!AD10</f>
        <v>0</v>
      </c>
    </row>
    <row r="28" spans="2:39">
      <c r="B28" s="90"/>
      <c r="C28" s="934"/>
      <c r="D28" s="823"/>
      <c r="E28" s="823"/>
      <c r="F28" s="935"/>
      <c r="G28" s="873" t="str">
        <f>IF($AM27=0,"",VLOOKUP($AM27,②男入力!$B$10:$AN$33,3))</f>
        <v/>
      </c>
      <c r="H28" s="863" t="e">
        <f t="shared" ref="H28:J29" si="0">IF(G28=0,"",VLOOKUP(G28,$B$12:$Q$28,6))</f>
        <v>#N/A</v>
      </c>
      <c r="I28" s="863" t="e">
        <f t="shared" si="0"/>
        <v>#N/A</v>
      </c>
      <c r="J28" s="908" t="e">
        <f t="shared" si="0"/>
        <v>#N/A</v>
      </c>
      <c r="K28" s="863" t="str">
        <f>IF($AM27=0,"",VLOOKUP($AM27,②男入力!$B$10:$AN$33,7))</f>
        <v/>
      </c>
      <c r="L28" s="863" t="e">
        <f t="shared" ref="L28:N29" si="1">IF(K28=0,"",VLOOKUP(K28,$B$12:$Q$28,6))</f>
        <v>#N/A</v>
      </c>
      <c r="M28" s="863" t="e">
        <f t="shared" si="1"/>
        <v>#N/A</v>
      </c>
      <c r="N28" s="874" t="e">
        <f t="shared" si="1"/>
        <v>#N/A</v>
      </c>
      <c r="O28" s="912"/>
      <c r="P28" s="912"/>
      <c r="Q28" s="912"/>
      <c r="R28" s="912"/>
      <c r="S28" s="894"/>
      <c r="T28" s="894"/>
      <c r="U28" s="894"/>
      <c r="V28" s="894"/>
      <c r="W28" s="894"/>
      <c r="X28" s="894"/>
      <c r="Y28" s="897"/>
      <c r="Z28" s="897"/>
      <c r="AA28" s="897"/>
      <c r="AB28" s="897"/>
      <c r="AC28" s="897"/>
      <c r="AD28" s="900"/>
      <c r="AE28" s="900"/>
      <c r="AF28" s="900"/>
      <c r="AG28" s="900"/>
      <c r="AH28" s="900"/>
      <c r="AI28" s="903"/>
      <c r="AM28" s="906"/>
    </row>
    <row r="29" spans="2:39" ht="13.5" thickBot="1">
      <c r="B29" s="90"/>
      <c r="C29" s="936"/>
      <c r="D29" s="825"/>
      <c r="E29" s="825"/>
      <c r="F29" s="937"/>
      <c r="G29" s="888" t="s">
        <v>286</v>
      </c>
      <c r="H29" s="831" t="e">
        <f t="shared" si="0"/>
        <v>#N/A</v>
      </c>
      <c r="I29" s="831" t="e">
        <f t="shared" si="0"/>
        <v>#N/A</v>
      </c>
      <c r="J29" s="889" t="e">
        <f t="shared" si="0"/>
        <v>#N/A</v>
      </c>
      <c r="K29" s="831" t="s">
        <v>286</v>
      </c>
      <c r="L29" s="831" t="e">
        <f t="shared" si="1"/>
        <v>#N/A</v>
      </c>
      <c r="M29" s="831" t="e">
        <f t="shared" si="1"/>
        <v>#N/A</v>
      </c>
      <c r="N29" s="832" t="e">
        <f t="shared" si="1"/>
        <v>#N/A</v>
      </c>
      <c r="O29" s="834"/>
      <c r="P29" s="834"/>
      <c r="Q29" s="834"/>
      <c r="R29" s="834"/>
      <c r="S29" s="895"/>
      <c r="T29" s="895"/>
      <c r="U29" s="895"/>
      <c r="V29" s="895"/>
      <c r="W29" s="895"/>
      <c r="X29" s="895"/>
      <c r="Y29" s="898"/>
      <c r="Z29" s="898"/>
      <c r="AA29" s="898"/>
      <c r="AB29" s="898"/>
      <c r="AC29" s="898"/>
      <c r="AD29" s="901"/>
      <c r="AE29" s="901"/>
      <c r="AF29" s="901"/>
      <c r="AG29" s="901"/>
      <c r="AH29" s="901"/>
      <c r="AI29" s="904"/>
      <c r="AM29" s="907"/>
    </row>
    <row r="30" spans="2:39">
      <c r="C30" s="931" t="str">
        <f>IF($AM30=0,"",VLOOKUP($AM30,②男入力!$B$10:$AS$33,40))</f>
        <v/>
      </c>
      <c r="D30" s="932"/>
      <c r="E30" s="932"/>
      <c r="F30" s="933"/>
      <c r="G30" s="909" t="str">
        <f>IF($AM30=0,"",VLOOKUP($AM30,②男入力!$B$10:$AN$33,11))</f>
        <v/>
      </c>
      <c r="H30" s="852"/>
      <c r="I30" s="852"/>
      <c r="J30" s="853"/>
      <c r="K30" s="852" t="str">
        <f>IF($AM30=0,"",VLOOKUP($AM30,②男入力!$B$10:$AN$33,15))</f>
        <v/>
      </c>
      <c r="L30" s="852"/>
      <c r="M30" s="852"/>
      <c r="N30" s="910"/>
      <c r="O30" s="911" t="str">
        <f>IF($AM30=0,"",VLOOKUP($AM30,②男入力!$B$10:$AN$33,19))</f>
        <v/>
      </c>
      <c r="P30" s="911"/>
      <c r="Q30" s="911" t="str">
        <f>IF($AM30=0,"",VLOOKUP($AM30,②男入力!$B$10:$AN$33,21))</f>
        <v/>
      </c>
      <c r="R30" s="911"/>
      <c r="S30" s="893" t="str">
        <f>IF($AM30=0,"",VLOOKUP($AM30,②男入力!$B$10:$AN$33,23))</f>
        <v/>
      </c>
      <c r="T30" s="893"/>
      <c r="U30" s="893"/>
      <c r="V30" s="893"/>
      <c r="W30" s="893"/>
      <c r="X30" s="893"/>
      <c r="Y30" s="896" t="str">
        <f>IF($AM30=0,"",VLOOKUP($AM30,②男入力!$B$10:$AN$33,29))</f>
        <v/>
      </c>
      <c r="Z30" s="896"/>
      <c r="AA30" s="896"/>
      <c r="AB30" s="896"/>
      <c r="AC30" s="896"/>
      <c r="AD30" s="899" t="str">
        <f>IF($AM30=0,"",VLOOKUP($AM30,②男入力!$B$10:$AN$33,34))</f>
        <v/>
      </c>
      <c r="AE30" s="899"/>
      <c r="AF30" s="899"/>
      <c r="AG30" s="899" t="str">
        <f>IF($AM30=0,"",VLOOKUP($AM30,②男入力!$B$10:$AN$33,37))</f>
        <v/>
      </c>
      <c r="AH30" s="899"/>
      <c r="AI30" s="902"/>
      <c r="AM30" s="905">
        <f>'⑤-3県男選択'!AD11</f>
        <v>0</v>
      </c>
    </row>
    <row r="31" spans="2:39">
      <c r="C31" s="934"/>
      <c r="D31" s="823"/>
      <c r="E31" s="823"/>
      <c r="F31" s="935"/>
      <c r="G31" s="873" t="str">
        <f>IF($AM30=0,"",VLOOKUP($AM30,②男入力!$B$10:$AN$33,3))</f>
        <v/>
      </c>
      <c r="H31" s="863" t="e">
        <f t="shared" ref="H31:J32" si="2">IF(G31=0,"",VLOOKUP(G31,$B$12:$Q$28,6))</f>
        <v>#N/A</v>
      </c>
      <c r="I31" s="863" t="e">
        <f t="shared" si="2"/>
        <v>#N/A</v>
      </c>
      <c r="J31" s="908" t="e">
        <f t="shared" si="2"/>
        <v>#N/A</v>
      </c>
      <c r="K31" s="863" t="str">
        <f>IF($AM30=0,"",VLOOKUP($AM30,②男入力!$B$10:$AN$33,7))</f>
        <v/>
      </c>
      <c r="L31" s="863" t="e">
        <f t="shared" ref="L31:N32" si="3">IF(K31=0,"",VLOOKUP(K31,$B$12:$Q$28,6))</f>
        <v>#N/A</v>
      </c>
      <c r="M31" s="863" t="e">
        <f t="shared" si="3"/>
        <v>#N/A</v>
      </c>
      <c r="N31" s="874" t="e">
        <f t="shared" si="3"/>
        <v>#N/A</v>
      </c>
      <c r="O31" s="912"/>
      <c r="P31" s="912"/>
      <c r="Q31" s="912"/>
      <c r="R31" s="912"/>
      <c r="S31" s="894"/>
      <c r="T31" s="894"/>
      <c r="U31" s="894"/>
      <c r="V31" s="894"/>
      <c r="W31" s="894"/>
      <c r="X31" s="894"/>
      <c r="Y31" s="897"/>
      <c r="Z31" s="897"/>
      <c r="AA31" s="897"/>
      <c r="AB31" s="897"/>
      <c r="AC31" s="897"/>
      <c r="AD31" s="900"/>
      <c r="AE31" s="900"/>
      <c r="AF31" s="900"/>
      <c r="AG31" s="900"/>
      <c r="AH31" s="900"/>
      <c r="AI31" s="903"/>
      <c r="AM31" s="906"/>
    </row>
    <row r="32" spans="2:39" ht="13.5" thickBot="1">
      <c r="C32" s="936"/>
      <c r="D32" s="825"/>
      <c r="E32" s="825"/>
      <c r="F32" s="937"/>
      <c r="G32" s="888" t="s">
        <v>286</v>
      </c>
      <c r="H32" s="831" t="e">
        <f t="shared" si="2"/>
        <v>#N/A</v>
      </c>
      <c r="I32" s="831" t="e">
        <f t="shared" si="2"/>
        <v>#N/A</v>
      </c>
      <c r="J32" s="889" t="e">
        <f t="shared" si="2"/>
        <v>#N/A</v>
      </c>
      <c r="K32" s="831" t="s">
        <v>286</v>
      </c>
      <c r="L32" s="831" t="e">
        <f t="shared" si="3"/>
        <v>#N/A</v>
      </c>
      <c r="M32" s="831" t="e">
        <f t="shared" si="3"/>
        <v>#N/A</v>
      </c>
      <c r="N32" s="832" t="e">
        <f t="shared" si="3"/>
        <v>#N/A</v>
      </c>
      <c r="O32" s="834"/>
      <c r="P32" s="834"/>
      <c r="Q32" s="834"/>
      <c r="R32" s="834"/>
      <c r="S32" s="895"/>
      <c r="T32" s="895"/>
      <c r="U32" s="895"/>
      <c r="V32" s="895"/>
      <c r="W32" s="895"/>
      <c r="X32" s="895"/>
      <c r="Y32" s="898"/>
      <c r="Z32" s="898"/>
      <c r="AA32" s="898"/>
      <c r="AB32" s="898"/>
      <c r="AC32" s="898"/>
      <c r="AD32" s="901"/>
      <c r="AE32" s="901"/>
      <c r="AF32" s="901"/>
      <c r="AG32" s="901"/>
      <c r="AH32" s="901"/>
      <c r="AI32" s="904"/>
      <c r="AM32" s="907"/>
    </row>
    <row r="33" spans="2:39">
      <c r="C33" s="931" t="str">
        <f>IF($AM33=0,"",VLOOKUP($AM33,②男入力!$B$10:$AS$33,40))</f>
        <v/>
      </c>
      <c r="D33" s="932"/>
      <c r="E33" s="932"/>
      <c r="F33" s="933"/>
      <c r="G33" s="909" t="str">
        <f>IF($AM33=0,"",VLOOKUP($AM33,②男入力!$B$10:$AN$33,11))</f>
        <v/>
      </c>
      <c r="H33" s="852"/>
      <c r="I33" s="852"/>
      <c r="J33" s="853"/>
      <c r="K33" s="852" t="str">
        <f>IF($AM33=0,"",VLOOKUP($AM33,②男入力!$B$10:$AN$33,15))</f>
        <v/>
      </c>
      <c r="L33" s="852"/>
      <c r="M33" s="852"/>
      <c r="N33" s="910"/>
      <c r="O33" s="911" t="str">
        <f>IF($AM33=0,"",VLOOKUP($AM33,②男入力!$B$10:$AN$33,19))</f>
        <v/>
      </c>
      <c r="P33" s="911"/>
      <c r="Q33" s="911" t="str">
        <f>IF($AM33=0,"",VLOOKUP($AM33,②男入力!$B$10:$AN$33,21))</f>
        <v/>
      </c>
      <c r="R33" s="911"/>
      <c r="S33" s="893" t="str">
        <f>IF($AM33=0,"",VLOOKUP($AM33,②男入力!$B$10:$AN$33,23))</f>
        <v/>
      </c>
      <c r="T33" s="893"/>
      <c r="U33" s="893"/>
      <c r="V33" s="893"/>
      <c r="W33" s="893"/>
      <c r="X33" s="893"/>
      <c r="Y33" s="896" t="str">
        <f>IF($AM33=0,"",VLOOKUP($AM33,②男入力!$B$10:$AN$33,29))</f>
        <v/>
      </c>
      <c r="Z33" s="896"/>
      <c r="AA33" s="896"/>
      <c r="AB33" s="896"/>
      <c r="AC33" s="896"/>
      <c r="AD33" s="899" t="str">
        <f>IF($AM33=0,"",VLOOKUP($AM33,②男入力!$B$10:$AN$33,34))</f>
        <v/>
      </c>
      <c r="AE33" s="899"/>
      <c r="AF33" s="899"/>
      <c r="AG33" s="899" t="str">
        <f>IF($AM33=0,"",VLOOKUP($AM33,②男入力!$B$10:$AN$33,37))</f>
        <v/>
      </c>
      <c r="AH33" s="899"/>
      <c r="AI33" s="902"/>
      <c r="AM33" s="905">
        <f>'⑤-3県男選択'!AD12</f>
        <v>0</v>
      </c>
    </row>
    <row r="34" spans="2:39">
      <c r="C34" s="934"/>
      <c r="D34" s="823"/>
      <c r="E34" s="823"/>
      <c r="F34" s="935"/>
      <c r="G34" s="873" t="str">
        <f>IF($AM33=0,"",VLOOKUP($AM33,②男入力!$B$10:$AN$33,3))</f>
        <v/>
      </c>
      <c r="H34" s="863" t="e">
        <f t="shared" ref="H34:J35" si="4">IF(G34=0,"",VLOOKUP(G34,$B$12:$Q$28,6))</f>
        <v>#N/A</v>
      </c>
      <c r="I34" s="863" t="e">
        <f t="shared" si="4"/>
        <v>#N/A</v>
      </c>
      <c r="J34" s="908" t="e">
        <f t="shared" si="4"/>
        <v>#N/A</v>
      </c>
      <c r="K34" s="863" t="str">
        <f>IF($AM33=0,"",VLOOKUP($AM33,②男入力!$B$10:$AN$33,7))</f>
        <v/>
      </c>
      <c r="L34" s="863" t="e">
        <f t="shared" ref="L34:N35" si="5">IF(K34=0,"",VLOOKUP(K34,$B$12:$Q$28,6))</f>
        <v>#N/A</v>
      </c>
      <c r="M34" s="863" t="e">
        <f t="shared" si="5"/>
        <v>#N/A</v>
      </c>
      <c r="N34" s="874" t="e">
        <f t="shared" si="5"/>
        <v>#N/A</v>
      </c>
      <c r="O34" s="912"/>
      <c r="P34" s="912"/>
      <c r="Q34" s="912"/>
      <c r="R34" s="912"/>
      <c r="S34" s="894"/>
      <c r="T34" s="894"/>
      <c r="U34" s="894"/>
      <c r="V34" s="894"/>
      <c r="W34" s="894"/>
      <c r="X34" s="894"/>
      <c r="Y34" s="897"/>
      <c r="Z34" s="897"/>
      <c r="AA34" s="897"/>
      <c r="AB34" s="897"/>
      <c r="AC34" s="897"/>
      <c r="AD34" s="900"/>
      <c r="AE34" s="900"/>
      <c r="AF34" s="900"/>
      <c r="AG34" s="900"/>
      <c r="AH34" s="900"/>
      <c r="AI34" s="903"/>
      <c r="AM34" s="906"/>
    </row>
    <row r="35" spans="2:39" ht="13.5" thickBot="1">
      <c r="C35" s="936"/>
      <c r="D35" s="825"/>
      <c r="E35" s="825"/>
      <c r="F35" s="937"/>
      <c r="G35" s="888" t="s">
        <v>286</v>
      </c>
      <c r="H35" s="831" t="e">
        <f t="shared" si="4"/>
        <v>#N/A</v>
      </c>
      <c r="I35" s="831" t="e">
        <f t="shared" si="4"/>
        <v>#N/A</v>
      </c>
      <c r="J35" s="889" t="e">
        <f t="shared" si="4"/>
        <v>#N/A</v>
      </c>
      <c r="K35" s="831" t="s">
        <v>286</v>
      </c>
      <c r="L35" s="831" t="e">
        <f t="shared" si="5"/>
        <v>#N/A</v>
      </c>
      <c r="M35" s="831" t="e">
        <f t="shared" si="5"/>
        <v>#N/A</v>
      </c>
      <c r="N35" s="832" t="e">
        <f t="shared" si="5"/>
        <v>#N/A</v>
      </c>
      <c r="O35" s="834"/>
      <c r="P35" s="834"/>
      <c r="Q35" s="834"/>
      <c r="R35" s="834"/>
      <c r="S35" s="895"/>
      <c r="T35" s="895"/>
      <c r="U35" s="895"/>
      <c r="V35" s="895"/>
      <c r="W35" s="895"/>
      <c r="X35" s="895"/>
      <c r="Y35" s="898"/>
      <c r="Z35" s="898"/>
      <c r="AA35" s="898"/>
      <c r="AB35" s="898"/>
      <c r="AC35" s="898"/>
      <c r="AD35" s="901"/>
      <c r="AE35" s="901"/>
      <c r="AF35" s="901"/>
      <c r="AG35" s="901"/>
      <c r="AH35" s="901"/>
      <c r="AI35" s="904"/>
      <c r="AM35" s="907"/>
    </row>
    <row r="36" spans="2:39">
      <c r="C36" s="931" t="str">
        <f>IF($AM36=0,"",VLOOKUP($AM36,②男入力!$B$10:$AS$33,40))</f>
        <v/>
      </c>
      <c r="D36" s="932"/>
      <c r="E36" s="932"/>
      <c r="F36" s="933"/>
      <c r="G36" s="909" t="str">
        <f>IF($AM36=0,"",VLOOKUP($AM36,②男入力!$B$10:$AN$33,11))</f>
        <v/>
      </c>
      <c r="H36" s="852"/>
      <c r="I36" s="852"/>
      <c r="J36" s="853"/>
      <c r="K36" s="852" t="str">
        <f>IF($AM36=0,"",VLOOKUP($AM36,②男入力!$B$10:$AN$33,15))</f>
        <v/>
      </c>
      <c r="L36" s="852"/>
      <c r="M36" s="852"/>
      <c r="N36" s="910"/>
      <c r="O36" s="911" t="str">
        <f>IF($AM36=0,"",VLOOKUP($AM36,②男入力!$B$10:$AN$33,19))</f>
        <v/>
      </c>
      <c r="P36" s="911"/>
      <c r="Q36" s="911" t="str">
        <f>IF($AM36=0,"",VLOOKUP($AM36,②男入力!$B$10:$AN$33,21))</f>
        <v/>
      </c>
      <c r="R36" s="911"/>
      <c r="S36" s="893" t="str">
        <f>IF($AM36=0,"",VLOOKUP($AM36,②男入力!$B$10:$AN$33,23))</f>
        <v/>
      </c>
      <c r="T36" s="893"/>
      <c r="U36" s="893"/>
      <c r="V36" s="893"/>
      <c r="W36" s="893"/>
      <c r="X36" s="893"/>
      <c r="Y36" s="896" t="str">
        <f>IF($AM36=0,"",VLOOKUP($AM36,②男入力!$B$10:$AN$33,29))</f>
        <v/>
      </c>
      <c r="Z36" s="896"/>
      <c r="AA36" s="896"/>
      <c r="AB36" s="896"/>
      <c r="AC36" s="896"/>
      <c r="AD36" s="899" t="str">
        <f>IF($AM36=0,"",VLOOKUP($AM36,②男入力!$B$10:$AN$33,34))</f>
        <v/>
      </c>
      <c r="AE36" s="899"/>
      <c r="AF36" s="899"/>
      <c r="AG36" s="899" t="str">
        <f>IF($AM36=0,"",VLOOKUP($AM36,②男入力!$B$10:$AN$33,37))</f>
        <v/>
      </c>
      <c r="AH36" s="899"/>
      <c r="AI36" s="902"/>
      <c r="AM36" s="905">
        <f>'⑤-3県男選択'!AD13</f>
        <v>0</v>
      </c>
    </row>
    <row r="37" spans="2:39">
      <c r="C37" s="934"/>
      <c r="D37" s="823"/>
      <c r="E37" s="823"/>
      <c r="F37" s="935"/>
      <c r="G37" s="873" t="str">
        <f>IF($AM36=0,"",VLOOKUP($AM36,②男入力!$B$10:$AN$33,3))</f>
        <v/>
      </c>
      <c r="H37" s="863" t="e">
        <f t="shared" ref="H37:J38" si="6">IF(G37=0,"",VLOOKUP(G37,$B$12:$Q$28,6))</f>
        <v>#N/A</v>
      </c>
      <c r="I37" s="863" t="e">
        <f t="shared" si="6"/>
        <v>#N/A</v>
      </c>
      <c r="J37" s="908" t="e">
        <f t="shared" si="6"/>
        <v>#N/A</v>
      </c>
      <c r="K37" s="863" t="str">
        <f>IF($AM36=0,"",VLOOKUP($AM36,②男入力!$B$10:$AN$33,7))</f>
        <v/>
      </c>
      <c r="L37" s="863" t="e">
        <f t="shared" ref="L37:N38" si="7">IF(K37=0,"",VLOOKUP(K37,$B$12:$Q$28,6))</f>
        <v>#N/A</v>
      </c>
      <c r="M37" s="863" t="e">
        <f t="shared" si="7"/>
        <v>#N/A</v>
      </c>
      <c r="N37" s="874" t="e">
        <f t="shared" si="7"/>
        <v>#N/A</v>
      </c>
      <c r="O37" s="912"/>
      <c r="P37" s="912"/>
      <c r="Q37" s="912"/>
      <c r="R37" s="912"/>
      <c r="S37" s="894"/>
      <c r="T37" s="894"/>
      <c r="U37" s="894"/>
      <c r="V37" s="894"/>
      <c r="W37" s="894"/>
      <c r="X37" s="894"/>
      <c r="Y37" s="897"/>
      <c r="Z37" s="897"/>
      <c r="AA37" s="897"/>
      <c r="AB37" s="897"/>
      <c r="AC37" s="897"/>
      <c r="AD37" s="900"/>
      <c r="AE37" s="900"/>
      <c r="AF37" s="900"/>
      <c r="AG37" s="900"/>
      <c r="AH37" s="900"/>
      <c r="AI37" s="903"/>
      <c r="AM37" s="906"/>
    </row>
    <row r="38" spans="2:39" ht="13.5" thickBot="1">
      <c r="C38" s="936"/>
      <c r="D38" s="825"/>
      <c r="E38" s="825"/>
      <c r="F38" s="937"/>
      <c r="G38" s="888" t="s">
        <v>286</v>
      </c>
      <c r="H38" s="831" t="e">
        <f t="shared" si="6"/>
        <v>#N/A</v>
      </c>
      <c r="I38" s="831" t="e">
        <f t="shared" si="6"/>
        <v>#N/A</v>
      </c>
      <c r="J38" s="889" t="e">
        <f t="shared" si="6"/>
        <v>#N/A</v>
      </c>
      <c r="K38" s="831" t="s">
        <v>286</v>
      </c>
      <c r="L38" s="831" t="e">
        <f t="shared" si="7"/>
        <v>#N/A</v>
      </c>
      <c r="M38" s="831" t="e">
        <f t="shared" si="7"/>
        <v>#N/A</v>
      </c>
      <c r="N38" s="832" t="e">
        <f t="shared" si="7"/>
        <v>#N/A</v>
      </c>
      <c r="O38" s="834"/>
      <c r="P38" s="834"/>
      <c r="Q38" s="834"/>
      <c r="R38" s="834"/>
      <c r="S38" s="895"/>
      <c r="T38" s="895"/>
      <c r="U38" s="895"/>
      <c r="V38" s="895"/>
      <c r="W38" s="895"/>
      <c r="X38" s="895"/>
      <c r="Y38" s="898"/>
      <c r="Z38" s="898"/>
      <c r="AA38" s="898"/>
      <c r="AB38" s="898"/>
      <c r="AC38" s="898"/>
      <c r="AD38" s="901"/>
      <c r="AE38" s="901"/>
      <c r="AF38" s="901"/>
      <c r="AG38" s="901"/>
      <c r="AH38" s="901"/>
      <c r="AI38" s="904"/>
      <c r="AM38" s="907"/>
    </row>
    <row r="39" spans="2:39">
      <c r="B39" s="90"/>
      <c r="C39" s="931" t="str">
        <f>IF($AM39=0,"",VLOOKUP($AM39,②男入力!$B$10:$AS$33,40))</f>
        <v/>
      </c>
      <c r="D39" s="932"/>
      <c r="E39" s="932"/>
      <c r="F39" s="933"/>
      <c r="G39" s="909" t="str">
        <f>IF($AM39=0,"",VLOOKUP($AM39,②男入力!$B$10:$AN$33,11))</f>
        <v/>
      </c>
      <c r="H39" s="852"/>
      <c r="I39" s="852"/>
      <c r="J39" s="853"/>
      <c r="K39" s="852" t="str">
        <f>IF($AM39=0,"",VLOOKUP($AM39,②男入力!$B$10:$AN$33,15))</f>
        <v/>
      </c>
      <c r="L39" s="852"/>
      <c r="M39" s="852"/>
      <c r="N39" s="910"/>
      <c r="O39" s="911" t="str">
        <f>IF($AM39=0,"",VLOOKUP($AM39,②男入力!$B$10:$AN$33,19))</f>
        <v/>
      </c>
      <c r="P39" s="911"/>
      <c r="Q39" s="911" t="str">
        <f>IF($AM39=0,"",VLOOKUP($AM39,②男入力!$B$10:$AN$33,21))</f>
        <v/>
      </c>
      <c r="R39" s="911"/>
      <c r="S39" s="893" t="str">
        <f>IF($AM39=0,"",VLOOKUP($AM39,②男入力!$B$10:$AN$33,23))</f>
        <v/>
      </c>
      <c r="T39" s="893"/>
      <c r="U39" s="893"/>
      <c r="V39" s="893"/>
      <c r="W39" s="893"/>
      <c r="X39" s="893"/>
      <c r="Y39" s="896" t="str">
        <f>IF($AM39=0,"",VLOOKUP($AM39,②男入力!$B$10:$AN$33,29))</f>
        <v/>
      </c>
      <c r="Z39" s="896"/>
      <c r="AA39" s="896"/>
      <c r="AB39" s="896"/>
      <c r="AC39" s="896"/>
      <c r="AD39" s="899" t="str">
        <f>IF($AM39=0,"",VLOOKUP($AM39,②男入力!$B$10:$AN$33,34))</f>
        <v/>
      </c>
      <c r="AE39" s="899"/>
      <c r="AF39" s="899"/>
      <c r="AG39" s="899" t="str">
        <f>IF($AM39=0,"",VLOOKUP($AM39,②男入力!$B$10:$AN$33,37))</f>
        <v/>
      </c>
      <c r="AH39" s="899"/>
      <c r="AI39" s="902"/>
      <c r="AM39" s="905">
        <f>'⑤-3県男選択'!AD14</f>
        <v>0</v>
      </c>
    </row>
    <row r="40" spans="2:39">
      <c r="B40" s="90"/>
      <c r="C40" s="934"/>
      <c r="D40" s="823"/>
      <c r="E40" s="823"/>
      <c r="F40" s="935"/>
      <c r="G40" s="873" t="str">
        <f>IF($AM39=0,"",VLOOKUP($AM39,②男入力!$B$10:$AN$33,3))</f>
        <v/>
      </c>
      <c r="H40" s="863" t="e">
        <f t="shared" ref="H40:J41" si="8">IF(G40=0,"",VLOOKUP(G40,$B$12:$Q$28,6))</f>
        <v>#N/A</v>
      </c>
      <c r="I40" s="863" t="e">
        <f t="shared" si="8"/>
        <v>#N/A</v>
      </c>
      <c r="J40" s="908" t="e">
        <f t="shared" si="8"/>
        <v>#N/A</v>
      </c>
      <c r="K40" s="863" t="str">
        <f>IF($AM39=0,"",VLOOKUP($AM39,②男入力!$B$10:$AN$33,7))</f>
        <v/>
      </c>
      <c r="L40" s="863" t="e">
        <f t="shared" ref="L40:N41" si="9">IF(K40=0,"",VLOOKUP(K40,$B$12:$Q$28,6))</f>
        <v>#N/A</v>
      </c>
      <c r="M40" s="863" t="e">
        <f t="shared" si="9"/>
        <v>#N/A</v>
      </c>
      <c r="N40" s="874" t="e">
        <f t="shared" si="9"/>
        <v>#N/A</v>
      </c>
      <c r="O40" s="912"/>
      <c r="P40" s="912"/>
      <c r="Q40" s="912"/>
      <c r="R40" s="912"/>
      <c r="S40" s="894"/>
      <c r="T40" s="894"/>
      <c r="U40" s="894"/>
      <c r="V40" s="894"/>
      <c r="W40" s="894"/>
      <c r="X40" s="894"/>
      <c r="Y40" s="897"/>
      <c r="Z40" s="897"/>
      <c r="AA40" s="897"/>
      <c r="AB40" s="897"/>
      <c r="AC40" s="897"/>
      <c r="AD40" s="900"/>
      <c r="AE40" s="900"/>
      <c r="AF40" s="900"/>
      <c r="AG40" s="900"/>
      <c r="AH40" s="900"/>
      <c r="AI40" s="903"/>
      <c r="AM40" s="906"/>
    </row>
    <row r="41" spans="2:39" ht="13.5" thickBot="1">
      <c r="B41" s="90"/>
      <c r="C41" s="936"/>
      <c r="D41" s="825"/>
      <c r="E41" s="825"/>
      <c r="F41" s="937"/>
      <c r="G41" s="888" t="s">
        <v>286</v>
      </c>
      <c r="H41" s="831" t="e">
        <f t="shared" si="8"/>
        <v>#N/A</v>
      </c>
      <c r="I41" s="831" t="e">
        <f t="shared" si="8"/>
        <v>#N/A</v>
      </c>
      <c r="J41" s="889" t="e">
        <f t="shared" si="8"/>
        <v>#N/A</v>
      </c>
      <c r="K41" s="831" t="s">
        <v>286</v>
      </c>
      <c r="L41" s="831" t="e">
        <f t="shared" si="9"/>
        <v>#N/A</v>
      </c>
      <c r="M41" s="831" t="e">
        <f t="shared" si="9"/>
        <v>#N/A</v>
      </c>
      <c r="N41" s="832" t="e">
        <f t="shared" si="9"/>
        <v>#N/A</v>
      </c>
      <c r="O41" s="834"/>
      <c r="P41" s="834"/>
      <c r="Q41" s="834"/>
      <c r="R41" s="834"/>
      <c r="S41" s="895"/>
      <c r="T41" s="895"/>
      <c r="U41" s="895"/>
      <c r="V41" s="895"/>
      <c r="W41" s="895"/>
      <c r="X41" s="895"/>
      <c r="Y41" s="898"/>
      <c r="Z41" s="898"/>
      <c r="AA41" s="898"/>
      <c r="AB41" s="898"/>
      <c r="AC41" s="898"/>
      <c r="AD41" s="901"/>
      <c r="AE41" s="901"/>
      <c r="AF41" s="901"/>
      <c r="AG41" s="901"/>
      <c r="AH41" s="901"/>
      <c r="AI41" s="904"/>
      <c r="AM41" s="907"/>
    </row>
    <row r="42" spans="2:39" ht="13.5" customHeight="1">
      <c r="B42" s="90"/>
      <c r="C42" s="931" t="str">
        <f>IF($AM42=0,"",VLOOKUP($AM42,②男入力!$B$10:$AS$33,40))</f>
        <v/>
      </c>
      <c r="D42" s="932"/>
      <c r="E42" s="932"/>
      <c r="F42" s="933"/>
      <c r="G42" s="909" t="str">
        <f>IF($AM42=0,"",VLOOKUP($AM42,②男入力!$B$10:$AN$33,11))</f>
        <v/>
      </c>
      <c r="H42" s="852"/>
      <c r="I42" s="852"/>
      <c r="J42" s="853"/>
      <c r="K42" s="852" t="str">
        <f>IF($AM42=0,"",VLOOKUP($AM42,②男入力!$B$10:$AN$33,15))</f>
        <v/>
      </c>
      <c r="L42" s="852"/>
      <c r="M42" s="852"/>
      <c r="N42" s="910"/>
      <c r="O42" s="911" t="str">
        <f>IF($AM42=0,"",VLOOKUP($AM42,②男入力!$B$10:$AN$33,19))</f>
        <v/>
      </c>
      <c r="P42" s="911"/>
      <c r="Q42" s="911" t="str">
        <f>IF($AM42=0,"",VLOOKUP($AM42,②男入力!$B$10:$AN$33,21))</f>
        <v/>
      </c>
      <c r="R42" s="911"/>
      <c r="S42" s="893" t="str">
        <f>IF($AM42=0,"",VLOOKUP($AM42,②男入力!$B$10:$AN$33,23))</f>
        <v/>
      </c>
      <c r="T42" s="893"/>
      <c r="U42" s="893"/>
      <c r="V42" s="893"/>
      <c r="W42" s="893"/>
      <c r="X42" s="893"/>
      <c r="Y42" s="896" t="str">
        <f>IF($AM42=0,"",VLOOKUP($AM42,②男入力!$B$10:$AN$33,29))</f>
        <v/>
      </c>
      <c r="Z42" s="896"/>
      <c r="AA42" s="896"/>
      <c r="AB42" s="896"/>
      <c r="AC42" s="896"/>
      <c r="AD42" s="899" t="str">
        <f>IF($AM42=0,"",VLOOKUP($AM42,②男入力!$B$10:$AN$33,34))</f>
        <v/>
      </c>
      <c r="AE42" s="899"/>
      <c r="AF42" s="899"/>
      <c r="AG42" s="899" t="str">
        <f>IF($AM42=0,"",VLOOKUP($AM42,②男入力!$B$10:$AN$33,37))</f>
        <v/>
      </c>
      <c r="AH42" s="899"/>
      <c r="AI42" s="902"/>
      <c r="AM42" s="905">
        <f>'⑤-3県男選択'!AD15</f>
        <v>0</v>
      </c>
    </row>
    <row r="43" spans="2:39">
      <c r="B43" s="90"/>
      <c r="C43" s="934"/>
      <c r="D43" s="823"/>
      <c r="E43" s="823"/>
      <c r="F43" s="935"/>
      <c r="G43" s="873" t="str">
        <f>IF($AM42=0,"",VLOOKUP($AM42,②男入力!$B$10:$AN$33,3))</f>
        <v/>
      </c>
      <c r="H43" s="863" t="e">
        <f t="shared" ref="H43:J44" si="10">IF(G43=0,"",VLOOKUP(G43,$B$12:$Q$28,6))</f>
        <v>#N/A</v>
      </c>
      <c r="I43" s="863" t="e">
        <f t="shared" si="10"/>
        <v>#N/A</v>
      </c>
      <c r="J43" s="908" t="e">
        <f t="shared" si="10"/>
        <v>#N/A</v>
      </c>
      <c r="K43" s="863" t="str">
        <f>IF($AM42=0,"",VLOOKUP($AM42,②男入力!$B$10:$AN$33,7))</f>
        <v/>
      </c>
      <c r="L43" s="863" t="e">
        <f t="shared" ref="L43:N44" si="11">IF(K43=0,"",VLOOKUP(K43,$B$12:$Q$28,6))</f>
        <v>#N/A</v>
      </c>
      <c r="M43" s="863" t="e">
        <f t="shared" si="11"/>
        <v>#N/A</v>
      </c>
      <c r="N43" s="874" t="e">
        <f t="shared" si="11"/>
        <v>#N/A</v>
      </c>
      <c r="O43" s="912"/>
      <c r="P43" s="912"/>
      <c r="Q43" s="912"/>
      <c r="R43" s="912"/>
      <c r="S43" s="894"/>
      <c r="T43" s="894"/>
      <c r="U43" s="894"/>
      <c r="V43" s="894"/>
      <c r="W43" s="894"/>
      <c r="X43" s="894"/>
      <c r="Y43" s="897"/>
      <c r="Z43" s="897"/>
      <c r="AA43" s="897"/>
      <c r="AB43" s="897"/>
      <c r="AC43" s="897"/>
      <c r="AD43" s="900"/>
      <c r="AE43" s="900"/>
      <c r="AF43" s="900"/>
      <c r="AG43" s="900"/>
      <c r="AH43" s="900"/>
      <c r="AI43" s="903"/>
      <c r="AM43" s="906"/>
    </row>
    <row r="44" spans="2:39" ht="13.5" thickBot="1">
      <c r="B44" s="90"/>
      <c r="C44" s="936"/>
      <c r="D44" s="825"/>
      <c r="E44" s="825"/>
      <c r="F44" s="937"/>
      <c r="G44" s="888" t="s">
        <v>286</v>
      </c>
      <c r="H44" s="831" t="e">
        <f t="shared" si="10"/>
        <v>#N/A</v>
      </c>
      <c r="I44" s="831" t="e">
        <f t="shared" si="10"/>
        <v>#N/A</v>
      </c>
      <c r="J44" s="889" t="e">
        <f t="shared" si="10"/>
        <v>#N/A</v>
      </c>
      <c r="K44" s="831" t="s">
        <v>286</v>
      </c>
      <c r="L44" s="831" t="e">
        <f t="shared" si="11"/>
        <v>#N/A</v>
      </c>
      <c r="M44" s="831" t="e">
        <f t="shared" si="11"/>
        <v>#N/A</v>
      </c>
      <c r="N44" s="832" t="e">
        <f t="shared" si="11"/>
        <v>#N/A</v>
      </c>
      <c r="O44" s="834"/>
      <c r="P44" s="834"/>
      <c r="Q44" s="834"/>
      <c r="R44" s="834"/>
      <c r="S44" s="895"/>
      <c r="T44" s="895"/>
      <c r="U44" s="895"/>
      <c r="V44" s="895"/>
      <c r="W44" s="895"/>
      <c r="X44" s="895"/>
      <c r="Y44" s="898"/>
      <c r="Z44" s="898"/>
      <c r="AA44" s="898"/>
      <c r="AB44" s="898"/>
      <c r="AC44" s="898"/>
      <c r="AD44" s="901"/>
      <c r="AE44" s="901"/>
      <c r="AF44" s="901"/>
      <c r="AG44" s="901"/>
      <c r="AH44" s="901"/>
      <c r="AI44" s="904"/>
      <c r="AM44" s="907"/>
    </row>
    <row r="45" spans="2:39">
      <c r="B45" s="90"/>
      <c r="C45" s="931" t="str">
        <f>IF($AM45=0,"",VLOOKUP($AM45,②男入力!$B$10:$AS$33,40))</f>
        <v/>
      </c>
      <c r="D45" s="932"/>
      <c r="E45" s="932"/>
      <c r="F45" s="933"/>
      <c r="G45" s="909" t="str">
        <f>IF($AM45=0,"",VLOOKUP($AM45,②男入力!$B$10:$AN$33,11))</f>
        <v/>
      </c>
      <c r="H45" s="852"/>
      <c r="I45" s="852"/>
      <c r="J45" s="853"/>
      <c r="K45" s="852" t="str">
        <f>IF($AM45=0,"",VLOOKUP($AM45,②男入力!$B$10:$AN$33,15))</f>
        <v/>
      </c>
      <c r="L45" s="852"/>
      <c r="M45" s="852"/>
      <c r="N45" s="910"/>
      <c r="O45" s="911" t="str">
        <f>IF($AM45=0,"",VLOOKUP($AM45,②男入力!$B$10:$AN$33,19))</f>
        <v/>
      </c>
      <c r="P45" s="911"/>
      <c r="Q45" s="911" t="str">
        <f>IF($AM45=0,"",VLOOKUP($AM45,②男入力!$B$10:$AN$33,21))</f>
        <v/>
      </c>
      <c r="R45" s="911"/>
      <c r="S45" s="893" t="str">
        <f>IF($AM45=0,"",VLOOKUP($AM45,②男入力!$B$10:$AN$33,23))</f>
        <v/>
      </c>
      <c r="T45" s="893"/>
      <c r="U45" s="893"/>
      <c r="V45" s="893"/>
      <c r="W45" s="893"/>
      <c r="X45" s="893"/>
      <c r="Y45" s="896" t="str">
        <f>IF($AM45=0,"",VLOOKUP($AM45,②男入力!$B$10:$AN$33,29))</f>
        <v/>
      </c>
      <c r="Z45" s="896"/>
      <c r="AA45" s="896"/>
      <c r="AB45" s="896"/>
      <c r="AC45" s="896"/>
      <c r="AD45" s="899" t="str">
        <f>IF($AM45=0,"",VLOOKUP($AM45,②男入力!$B$10:$AN$33,34))</f>
        <v/>
      </c>
      <c r="AE45" s="899"/>
      <c r="AF45" s="899"/>
      <c r="AG45" s="899" t="str">
        <f>IF($AM45=0,"",VLOOKUP($AM45,②男入力!$B$10:$AN$33,37))</f>
        <v/>
      </c>
      <c r="AH45" s="899"/>
      <c r="AI45" s="902"/>
      <c r="AM45" s="905">
        <f>'⑤-3県男選択'!AD16</f>
        <v>0</v>
      </c>
    </row>
    <row r="46" spans="2:39">
      <c r="B46" s="90"/>
      <c r="C46" s="934"/>
      <c r="D46" s="823"/>
      <c r="E46" s="823"/>
      <c r="F46" s="935"/>
      <c r="G46" s="873" t="str">
        <f>IF($AM45=0,"",VLOOKUP($AM45,②男入力!$B$10:$AN$33,3))</f>
        <v/>
      </c>
      <c r="H46" s="863" t="e">
        <f t="shared" ref="H46:J47" si="12">IF(G46=0,"",VLOOKUP(G46,$B$12:$Q$28,6))</f>
        <v>#N/A</v>
      </c>
      <c r="I46" s="863" t="e">
        <f t="shared" si="12"/>
        <v>#N/A</v>
      </c>
      <c r="J46" s="908" t="e">
        <f t="shared" si="12"/>
        <v>#N/A</v>
      </c>
      <c r="K46" s="863" t="str">
        <f>IF($AM45=0,"",VLOOKUP($AM45,②男入力!$B$10:$AN$33,7))</f>
        <v/>
      </c>
      <c r="L46" s="863" t="e">
        <f t="shared" ref="L46:N47" si="13">IF(K46=0,"",VLOOKUP(K46,$B$12:$Q$28,6))</f>
        <v>#N/A</v>
      </c>
      <c r="M46" s="863" t="e">
        <f t="shared" si="13"/>
        <v>#N/A</v>
      </c>
      <c r="N46" s="874" t="e">
        <f t="shared" si="13"/>
        <v>#N/A</v>
      </c>
      <c r="O46" s="912"/>
      <c r="P46" s="912"/>
      <c r="Q46" s="912"/>
      <c r="R46" s="912"/>
      <c r="S46" s="894"/>
      <c r="T46" s="894"/>
      <c r="U46" s="894"/>
      <c r="V46" s="894"/>
      <c r="W46" s="894"/>
      <c r="X46" s="894"/>
      <c r="Y46" s="897"/>
      <c r="Z46" s="897"/>
      <c r="AA46" s="897"/>
      <c r="AB46" s="897"/>
      <c r="AC46" s="897"/>
      <c r="AD46" s="900"/>
      <c r="AE46" s="900"/>
      <c r="AF46" s="900"/>
      <c r="AG46" s="900"/>
      <c r="AH46" s="900"/>
      <c r="AI46" s="903"/>
      <c r="AM46" s="906"/>
    </row>
    <row r="47" spans="2:39" ht="13.5" thickBot="1">
      <c r="B47" s="90"/>
      <c r="C47" s="936"/>
      <c r="D47" s="825"/>
      <c r="E47" s="825"/>
      <c r="F47" s="937"/>
      <c r="G47" s="888" t="s">
        <v>286</v>
      </c>
      <c r="H47" s="831" t="e">
        <f t="shared" si="12"/>
        <v>#N/A</v>
      </c>
      <c r="I47" s="831" t="e">
        <f t="shared" si="12"/>
        <v>#N/A</v>
      </c>
      <c r="J47" s="889" t="e">
        <f t="shared" si="12"/>
        <v>#N/A</v>
      </c>
      <c r="K47" s="831" t="s">
        <v>286</v>
      </c>
      <c r="L47" s="831" t="e">
        <f t="shared" si="13"/>
        <v>#N/A</v>
      </c>
      <c r="M47" s="831" t="e">
        <f t="shared" si="13"/>
        <v>#N/A</v>
      </c>
      <c r="N47" s="832" t="e">
        <f t="shared" si="13"/>
        <v>#N/A</v>
      </c>
      <c r="O47" s="834"/>
      <c r="P47" s="834"/>
      <c r="Q47" s="834"/>
      <c r="R47" s="834"/>
      <c r="S47" s="895"/>
      <c r="T47" s="895"/>
      <c r="U47" s="895"/>
      <c r="V47" s="895"/>
      <c r="W47" s="895"/>
      <c r="X47" s="895"/>
      <c r="Y47" s="898"/>
      <c r="Z47" s="898"/>
      <c r="AA47" s="898"/>
      <c r="AB47" s="898"/>
      <c r="AC47" s="898"/>
      <c r="AD47" s="901"/>
      <c r="AE47" s="901"/>
      <c r="AF47" s="901"/>
      <c r="AG47" s="901"/>
      <c r="AH47" s="901"/>
      <c r="AI47" s="904"/>
      <c r="AM47" s="907"/>
    </row>
    <row r="48" spans="2:39">
      <c r="AB48" s="1" t="s">
        <v>13</v>
      </c>
    </row>
    <row r="49" spans="3:35" ht="7.5" customHeight="1"/>
    <row r="50" spans="3:35" ht="30.75" customHeight="1">
      <c r="C50" s="918" t="s">
        <v>402</v>
      </c>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c r="AG50" s="919"/>
      <c r="AH50" s="919"/>
      <c r="AI50" s="919"/>
    </row>
    <row r="51" spans="3:35" ht="7.5" customHeight="1"/>
    <row r="52" spans="3:35" ht="15.75" customHeight="1">
      <c r="C52" s="919" t="s">
        <v>348</v>
      </c>
      <c r="D52" s="919"/>
      <c r="E52" s="919"/>
      <c r="F52" s="919"/>
      <c r="G52" s="919"/>
      <c r="H52" s="919"/>
      <c r="I52" s="919"/>
      <c r="J52" s="919"/>
      <c r="K52" s="919"/>
      <c r="L52" s="919"/>
      <c r="M52" s="919"/>
      <c r="N52" s="919"/>
      <c r="O52" s="919"/>
      <c r="P52" s="919"/>
      <c r="Q52" s="919"/>
      <c r="R52" s="919"/>
      <c r="S52" s="919"/>
      <c r="T52" s="919"/>
      <c r="U52" s="919"/>
      <c r="V52" s="919"/>
      <c r="W52" s="919"/>
      <c r="X52" s="919"/>
      <c r="Y52" s="919"/>
      <c r="Z52" s="919"/>
      <c r="AA52" s="919"/>
      <c r="AB52" s="919"/>
      <c r="AC52" s="919"/>
      <c r="AD52" s="919"/>
      <c r="AE52" s="919"/>
      <c r="AF52" s="919"/>
      <c r="AG52" s="919"/>
      <c r="AH52" s="919"/>
      <c r="AI52" s="919"/>
    </row>
    <row r="53" spans="3:35" ht="7.5" customHeight="1"/>
    <row r="54" spans="3:35" ht="15.75" customHeight="1">
      <c r="D54" s="919" t="s">
        <v>349</v>
      </c>
      <c r="E54" s="919"/>
      <c r="F54" s="919"/>
      <c r="G54" s="919"/>
      <c r="H54" s="919"/>
      <c r="I54" s="919"/>
      <c r="J54" s="919"/>
      <c r="K54" s="919"/>
      <c r="L54" s="919"/>
      <c r="M54" s="919"/>
      <c r="N54" s="919"/>
      <c r="O54" s="919"/>
      <c r="P54" s="919"/>
      <c r="Q54" s="919"/>
      <c r="R54" s="919"/>
      <c r="S54" s="919"/>
      <c r="T54" s="919"/>
      <c r="U54" s="919"/>
      <c r="V54" s="919"/>
      <c r="W54" s="919"/>
      <c r="X54" s="919"/>
      <c r="Y54" s="919"/>
      <c r="Z54" s="919"/>
      <c r="AA54" s="919"/>
      <c r="AB54" s="919"/>
      <c r="AC54" s="919"/>
      <c r="AD54" s="919"/>
      <c r="AE54" s="919"/>
      <c r="AF54" s="919"/>
      <c r="AG54" s="919"/>
    </row>
    <row r="55" spans="3:35" ht="7.5" customHeight="1"/>
    <row r="56" spans="3:35">
      <c r="E56" s="1" t="s">
        <v>63</v>
      </c>
      <c r="G56" s="823">
        <f>⑦日付!$E$6</f>
        <v>7</v>
      </c>
      <c r="H56" s="823"/>
      <c r="I56" s="1" t="s">
        <v>14</v>
      </c>
      <c r="J56" s="823">
        <f>⑦日付!$H$6</f>
        <v>0</v>
      </c>
      <c r="K56" s="823"/>
      <c r="L56" s="1" t="s">
        <v>15</v>
      </c>
      <c r="M56" s="823">
        <f>⑦日付!$K$6</f>
        <v>0</v>
      </c>
      <c r="N56" s="823"/>
      <c r="O56" s="1" t="s">
        <v>16</v>
      </c>
    </row>
    <row r="58" spans="3:35">
      <c r="I58" s="920" t="s">
        <v>398</v>
      </c>
      <c r="J58" s="920"/>
      <c r="K58" s="920"/>
      <c r="L58" s="920"/>
      <c r="M58" s="920"/>
      <c r="N58" s="920"/>
      <c r="O58" s="920"/>
      <c r="P58" s="920"/>
      <c r="Q58" s="920"/>
      <c r="S58" s="916">
        <f>①基本情報!$B$9</f>
        <v>0</v>
      </c>
      <c r="T58" s="916"/>
      <c r="U58" s="916"/>
      <c r="V58" s="916"/>
      <c r="W58" s="916"/>
      <c r="X58" s="916"/>
      <c r="Y58" s="916"/>
      <c r="Z58" s="916"/>
      <c r="AA58" s="916"/>
      <c r="AB58" s="916"/>
      <c r="AC58" s="916"/>
      <c r="AD58" s="916"/>
      <c r="AE58" s="916"/>
      <c r="AF58" s="916"/>
      <c r="AG58" s="916"/>
      <c r="AH58" s="916"/>
      <c r="AI58" s="916"/>
    </row>
    <row r="60" spans="3:35">
      <c r="K60" s="920" t="s">
        <v>400</v>
      </c>
      <c r="L60" s="920"/>
      <c r="M60" s="920"/>
      <c r="N60" s="920"/>
      <c r="O60" s="920"/>
      <c r="P60" s="920"/>
      <c r="Q60" s="920"/>
      <c r="T60" s="917">
        <f>①基本情報!$U$12</f>
        <v>0</v>
      </c>
      <c r="U60" s="917"/>
      <c r="V60" s="917"/>
      <c r="W60" s="917"/>
      <c r="X60" s="917"/>
      <c r="Y60" s="917"/>
      <c r="Z60" s="917"/>
      <c r="AA60" s="917"/>
      <c r="AB60" s="917"/>
      <c r="AC60" s="917"/>
      <c r="AD60" s="917"/>
      <c r="AE60" s="917"/>
      <c r="AF60" s="1" t="s">
        <v>350</v>
      </c>
    </row>
    <row r="63" spans="3:35" ht="24" customHeight="1">
      <c r="H63" s="379" t="s">
        <v>63</v>
      </c>
      <c r="I63" s="2"/>
      <c r="J63" s="2"/>
      <c r="K63" s="810">
        <f t="shared" ref="K63" si="14">$K$4</f>
        <v>7</v>
      </c>
      <c r="L63" s="810"/>
      <c r="M63" s="810"/>
      <c r="N63" s="380"/>
      <c r="O63" s="48" t="s">
        <v>14</v>
      </c>
      <c r="P63" s="48" t="s">
        <v>335</v>
      </c>
      <c r="Q63" s="2"/>
      <c r="R63" s="811" t="str">
        <f>Top!$B$6</f>
        <v>第５０回関東中学校柔道大会</v>
      </c>
      <c r="S63" s="811"/>
      <c r="T63" s="811"/>
      <c r="U63" s="811"/>
      <c r="V63" s="811"/>
      <c r="W63" s="811"/>
      <c r="X63" s="811"/>
      <c r="Y63" s="811"/>
      <c r="Z63" s="811"/>
      <c r="AA63" s="811"/>
      <c r="AB63" s="811"/>
      <c r="AC63" s="811"/>
      <c r="AD63" s="811"/>
      <c r="AE63" s="811"/>
      <c r="AF63" s="811"/>
      <c r="AG63" s="811"/>
      <c r="AH63" s="811"/>
      <c r="AI63" s="811"/>
    </row>
    <row r="64" spans="3:35" ht="24" customHeight="1">
      <c r="H64" s="381"/>
      <c r="I64" s="2"/>
      <c r="J64" s="2"/>
      <c r="K64" s="2"/>
      <c r="L64" s="848">
        <f>Top!$E$6</f>
        <v>0</v>
      </c>
      <c r="M64" s="930"/>
      <c r="N64" s="930"/>
      <c r="O64" s="930"/>
      <c r="P64" s="930"/>
      <c r="Q64" s="930"/>
      <c r="R64" s="930"/>
      <c r="S64" s="930"/>
      <c r="T64" s="719" t="s">
        <v>336</v>
      </c>
      <c r="U64" s="812"/>
      <c r="V64" s="812"/>
      <c r="W64" s="812"/>
      <c r="X64" s="812"/>
      <c r="Y64" s="812"/>
      <c r="Z64" s="812"/>
      <c r="AA64" s="2"/>
      <c r="AB64" s="2"/>
      <c r="AC64" s="2"/>
      <c r="AD64" s="2"/>
    </row>
    <row r="65" spans="3:35" ht="24" customHeight="1">
      <c r="H65" s="837" t="s">
        <v>351</v>
      </c>
      <c r="I65" s="677"/>
      <c r="J65" s="677"/>
      <c r="K65" s="677"/>
      <c r="L65" s="677"/>
      <c r="M65" s="677"/>
      <c r="N65" s="677"/>
      <c r="O65" s="677"/>
      <c r="P65" s="677"/>
      <c r="Q65" s="677"/>
      <c r="R65" s="677"/>
      <c r="S65" s="677"/>
      <c r="T65" s="677"/>
      <c r="U65" s="677"/>
      <c r="V65" s="677"/>
      <c r="W65" s="677"/>
      <c r="X65" s="677"/>
      <c r="Y65" s="677"/>
      <c r="Z65" s="677"/>
      <c r="AA65" s="677"/>
      <c r="AB65" s="677"/>
      <c r="AC65" s="677"/>
      <c r="AD65" s="677"/>
    </row>
    <row r="66" spans="3:35" ht="14.25" customHeight="1" thickBot="1">
      <c r="H66" s="48"/>
      <c r="I66" s="28"/>
      <c r="J66" s="28"/>
      <c r="K66" s="28"/>
      <c r="L66" s="28"/>
      <c r="M66" s="28"/>
      <c r="N66" s="28"/>
      <c r="O66" s="28"/>
      <c r="P66" s="28"/>
      <c r="Q66" s="28"/>
      <c r="R66" s="28"/>
      <c r="S66" s="28"/>
      <c r="T66" s="28"/>
      <c r="U66" s="28"/>
      <c r="V66" s="28"/>
      <c r="W66" s="28"/>
      <c r="X66" s="28"/>
      <c r="Y66" s="28"/>
      <c r="Z66" s="28"/>
      <c r="AA66" s="28"/>
      <c r="AB66" s="28"/>
      <c r="AC66" s="28"/>
      <c r="AD66" s="28"/>
    </row>
    <row r="67" spans="3:35">
      <c r="C67" s="838" t="s">
        <v>215</v>
      </c>
      <c r="D67" s="675"/>
      <c r="E67" s="675"/>
      <c r="F67" s="675"/>
      <c r="G67" s="675"/>
      <c r="H67" s="675"/>
      <c r="I67" s="675"/>
      <c r="J67" s="691"/>
      <c r="K67" s="839" t="s">
        <v>215</v>
      </c>
      <c r="L67" s="840"/>
      <c r="M67" s="840"/>
      <c r="N67" s="841"/>
      <c r="O67" s="679" t="s">
        <v>0</v>
      </c>
      <c r="P67" s="679"/>
      <c r="Q67" s="679"/>
      <c r="R67" s="679"/>
      <c r="S67" s="679"/>
      <c r="T67" s="679"/>
      <c r="U67" s="679"/>
      <c r="V67" s="679"/>
      <c r="W67" s="679"/>
      <c r="X67" s="679"/>
      <c r="Y67" s="679"/>
      <c r="Z67" s="679"/>
      <c r="AA67" s="679"/>
      <c r="AB67" s="679"/>
      <c r="AC67" s="675" t="s">
        <v>1</v>
      </c>
      <c r="AD67" s="675"/>
      <c r="AE67" s="675"/>
      <c r="AF67" s="675"/>
      <c r="AG67" s="675"/>
      <c r="AH67" s="675"/>
      <c r="AI67" s="705"/>
    </row>
    <row r="68" spans="3:35">
      <c r="C68" s="842" t="s">
        <v>398</v>
      </c>
      <c r="D68" s="843"/>
      <c r="E68" s="843"/>
      <c r="F68" s="843"/>
      <c r="G68" s="843"/>
      <c r="H68" s="843"/>
      <c r="I68" s="843"/>
      <c r="J68" s="844"/>
      <c r="K68" s="845" t="s">
        <v>405</v>
      </c>
      <c r="L68" s="846"/>
      <c r="M68" s="846"/>
      <c r="N68" s="847"/>
      <c r="O68" s="680"/>
      <c r="P68" s="680"/>
      <c r="Q68" s="680"/>
      <c r="R68" s="680"/>
      <c r="S68" s="680"/>
      <c r="T68" s="680"/>
      <c r="U68" s="680"/>
      <c r="V68" s="680"/>
      <c r="W68" s="680"/>
      <c r="X68" s="680"/>
      <c r="Y68" s="680"/>
      <c r="Z68" s="680"/>
      <c r="AA68" s="680"/>
      <c r="AB68" s="680"/>
      <c r="AC68" s="727"/>
      <c r="AD68" s="727"/>
      <c r="AE68" s="727"/>
      <c r="AF68" s="727"/>
      <c r="AG68" s="727"/>
      <c r="AH68" s="727"/>
      <c r="AI68" s="728"/>
    </row>
    <row r="69" spans="3:35">
      <c r="C69" s="813">
        <f>①基本情報!$B$8</f>
        <v>0</v>
      </c>
      <c r="D69" s="814"/>
      <c r="E69" s="814"/>
      <c r="F69" s="814"/>
      <c r="G69" s="814"/>
      <c r="H69" s="814"/>
      <c r="I69" s="814"/>
      <c r="J69" s="815"/>
      <c r="K69" s="816">
        <f>①基本情報!$J$8</f>
        <v>0</v>
      </c>
      <c r="L69" s="817"/>
      <c r="M69" s="817"/>
      <c r="N69" s="818"/>
      <c r="O69" s="382" t="s">
        <v>2</v>
      </c>
      <c r="P69" s="819">
        <f>①基本情報!$O$8</f>
        <v>0</v>
      </c>
      <c r="Q69" s="820"/>
      <c r="R69" s="820"/>
      <c r="S69" s="820"/>
      <c r="T69" s="820"/>
      <c r="U69" s="820"/>
      <c r="V69" s="820"/>
      <c r="W69" s="820"/>
      <c r="X69" s="820"/>
      <c r="Y69" s="820"/>
      <c r="Z69" s="820"/>
      <c r="AA69" s="820"/>
      <c r="AB69" s="820"/>
      <c r="AC69" s="821">
        <f>①基本情報!$AC$8</f>
        <v>0</v>
      </c>
      <c r="AD69" s="821"/>
      <c r="AE69" s="821"/>
      <c r="AF69" s="821"/>
      <c r="AG69" s="821"/>
      <c r="AH69" s="821"/>
      <c r="AI69" s="822"/>
    </row>
    <row r="70" spans="3:35">
      <c r="C70" s="827">
        <f>①基本情報!$B$9</f>
        <v>0</v>
      </c>
      <c r="D70" s="828"/>
      <c r="E70" s="828"/>
      <c r="F70" s="828"/>
      <c r="G70" s="828"/>
      <c r="H70" s="828"/>
      <c r="I70" s="828"/>
      <c r="J70" s="829"/>
      <c r="K70" s="833">
        <f>①基本情報!$J$9</f>
        <v>0</v>
      </c>
      <c r="L70" s="833"/>
      <c r="M70" s="833"/>
      <c r="N70" s="833"/>
      <c r="O70" s="835">
        <f>①基本情報!$N$9</f>
        <v>0</v>
      </c>
      <c r="P70" s="835"/>
      <c r="Q70" s="835"/>
      <c r="R70" s="835"/>
      <c r="S70" s="835"/>
      <c r="T70" s="835"/>
      <c r="U70" s="835"/>
      <c r="V70" s="835"/>
      <c r="W70" s="835"/>
      <c r="X70" s="835"/>
      <c r="Y70" s="835"/>
      <c r="Z70" s="835"/>
      <c r="AA70" s="835"/>
      <c r="AB70" s="835"/>
      <c r="AC70" s="823"/>
      <c r="AD70" s="823"/>
      <c r="AE70" s="823"/>
      <c r="AF70" s="823"/>
      <c r="AG70" s="823"/>
      <c r="AH70" s="823"/>
      <c r="AI70" s="824"/>
    </row>
    <row r="71" spans="3:35" ht="13.5" thickBot="1">
      <c r="C71" s="830"/>
      <c r="D71" s="831"/>
      <c r="E71" s="831"/>
      <c r="F71" s="831"/>
      <c r="G71" s="831"/>
      <c r="H71" s="831"/>
      <c r="I71" s="831"/>
      <c r="J71" s="832"/>
      <c r="K71" s="834"/>
      <c r="L71" s="834"/>
      <c r="M71" s="834"/>
      <c r="N71" s="834"/>
      <c r="O71" s="836"/>
      <c r="P71" s="836"/>
      <c r="Q71" s="836"/>
      <c r="R71" s="836"/>
      <c r="S71" s="836"/>
      <c r="T71" s="836"/>
      <c r="U71" s="836"/>
      <c r="V71" s="836"/>
      <c r="W71" s="836"/>
      <c r="X71" s="836"/>
      <c r="Y71" s="836"/>
      <c r="Z71" s="836"/>
      <c r="AA71" s="836"/>
      <c r="AB71" s="836"/>
      <c r="AC71" s="825"/>
      <c r="AD71" s="825"/>
      <c r="AE71" s="825"/>
      <c r="AF71" s="825"/>
      <c r="AG71" s="825"/>
      <c r="AH71" s="825"/>
      <c r="AI71" s="826"/>
    </row>
    <row r="72" spans="3:35" ht="13.5" thickBot="1"/>
    <row r="73" spans="3:35">
      <c r="C73" s="838" t="s">
        <v>184</v>
      </c>
      <c r="D73" s="675"/>
      <c r="E73" s="675"/>
      <c r="F73" s="868" t="s">
        <v>163</v>
      </c>
      <c r="G73" s="691"/>
      <c r="H73" s="870">
        <f>①基本情報!$N$18</f>
        <v>0</v>
      </c>
      <c r="I73" s="871"/>
      <c r="J73" s="871"/>
      <c r="K73" s="871"/>
      <c r="L73" s="871"/>
      <c r="M73" s="871"/>
      <c r="N73" s="872"/>
      <c r="O73" s="849" t="s">
        <v>215</v>
      </c>
      <c r="P73" s="850"/>
      <c r="Q73" s="850"/>
      <c r="R73" s="850"/>
      <c r="S73" s="850"/>
      <c r="T73" s="850"/>
      <c r="U73" s="851"/>
      <c r="V73" s="852">
        <f>①基本情報!$D$17</f>
        <v>0</v>
      </c>
      <c r="W73" s="852"/>
      <c r="X73" s="852"/>
      <c r="Y73" s="852"/>
      <c r="Z73" s="852"/>
      <c r="AA73" s="852"/>
      <c r="AB73" s="853"/>
      <c r="AC73" s="852">
        <f>①基本情報!$I$17</f>
        <v>0</v>
      </c>
      <c r="AD73" s="852"/>
      <c r="AE73" s="852"/>
      <c r="AF73" s="852"/>
      <c r="AG73" s="852"/>
      <c r="AH73" s="852"/>
      <c r="AI73" s="854"/>
    </row>
    <row r="74" spans="3:35">
      <c r="C74" s="866"/>
      <c r="D74" s="677"/>
      <c r="E74" s="677"/>
      <c r="F74" s="676"/>
      <c r="G74" s="692"/>
      <c r="H74" s="873"/>
      <c r="I74" s="863"/>
      <c r="J74" s="863"/>
      <c r="K74" s="863"/>
      <c r="L74" s="863"/>
      <c r="M74" s="863"/>
      <c r="N74" s="874"/>
      <c r="O74" s="855" t="s">
        <v>338</v>
      </c>
      <c r="P74" s="856"/>
      <c r="Q74" s="856"/>
      <c r="R74" s="856"/>
      <c r="S74" s="856"/>
      <c r="T74" s="856"/>
      <c r="U74" s="857"/>
      <c r="V74" s="828">
        <f>①基本情報!$D$18</f>
        <v>0</v>
      </c>
      <c r="W74" s="828"/>
      <c r="X74" s="828"/>
      <c r="Y74" s="828"/>
      <c r="Z74" s="828"/>
      <c r="AA74" s="828"/>
      <c r="AB74" s="860"/>
      <c r="AC74" s="863">
        <f>①基本情報!$I$18</f>
        <v>0</v>
      </c>
      <c r="AD74" s="863"/>
      <c r="AE74" s="863"/>
      <c r="AF74" s="863"/>
      <c r="AG74" s="863"/>
      <c r="AH74" s="863"/>
      <c r="AI74" s="864"/>
    </row>
    <row r="75" spans="3:35">
      <c r="C75" s="867"/>
      <c r="D75" s="727"/>
      <c r="E75" s="727"/>
      <c r="F75" s="858"/>
      <c r="G75" s="869"/>
      <c r="H75" s="875"/>
      <c r="I75" s="861"/>
      <c r="J75" s="861"/>
      <c r="K75" s="861"/>
      <c r="L75" s="861"/>
      <c r="M75" s="861"/>
      <c r="N75" s="876"/>
      <c r="O75" s="858"/>
      <c r="P75" s="727"/>
      <c r="Q75" s="727"/>
      <c r="R75" s="727"/>
      <c r="S75" s="727"/>
      <c r="T75" s="727"/>
      <c r="U75" s="859"/>
      <c r="V75" s="861"/>
      <c r="W75" s="861"/>
      <c r="X75" s="861"/>
      <c r="Y75" s="861"/>
      <c r="Z75" s="861"/>
      <c r="AA75" s="861"/>
      <c r="AB75" s="862"/>
      <c r="AC75" s="861"/>
      <c r="AD75" s="861"/>
      <c r="AE75" s="861"/>
      <c r="AF75" s="861"/>
      <c r="AG75" s="861"/>
      <c r="AH75" s="861"/>
      <c r="AI75" s="865"/>
    </row>
    <row r="76" spans="3:35">
      <c r="C76" s="684" t="s">
        <v>406</v>
      </c>
      <c r="D76" s="671"/>
      <c r="E76" s="671"/>
      <c r="F76" s="671"/>
      <c r="G76" s="671"/>
      <c r="H76" s="671"/>
      <c r="I76" s="671"/>
      <c r="J76" s="674"/>
      <c r="K76" s="670" t="s">
        <v>404</v>
      </c>
      <c r="L76" s="671"/>
      <c r="M76" s="671"/>
      <c r="N76" s="671"/>
      <c r="O76" s="677"/>
      <c r="P76" s="677"/>
      <c r="Q76" s="877"/>
      <c r="R76" s="863">
        <f>①基本情報!$N$20</f>
        <v>0</v>
      </c>
      <c r="S76" s="863"/>
      <c r="T76" s="863"/>
      <c r="U76" s="863"/>
      <c r="V76" s="863"/>
      <c r="W76" s="817"/>
      <c r="X76" s="817"/>
      <c r="Y76" s="817"/>
      <c r="Z76" s="817"/>
      <c r="AA76" s="817"/>
      <c r="AB76" s="817"/>
      <c r="AC76" s="817"/>
      <c r="AD76" s="817"/>
      <c r="AE76" s="817"/>
      <c r="AF76" s="817"/>
      <c r="AG76" s="817"/>
      <c r="AH76" s="817"/>
      <c r="AI76" s="879"/>
    </row>
    <row r="77" spans="3:35" ht="13.5" thickBot="1">
      <c r="C77" s="685"/>
      <c r="D77" s="634"/>
      <c r="E77" s="634"/>
      <c r="F77" s="634"/>
      <c r="G77" s="634"/>
      <c r="H77" s="634"/>
      <c r="I77" s="634"/>
      <c r="J77" s="635"/>
      <c r="K77" s="633"/>
      <c r="L77" s="634"/>
      <c r="M77" s="634"/>
      <c r="N77" s="634"/>
      <c r="O77" s="634"/>
      <c r="P77" s="634"/>
      <c r="Q77" s="878"/>
      <c r="R77" s="831"/>
      <c r="S77" s="831"/>
      <c r="T77" s="831"/>
      <c r="U77" s="831"/>
      <c r="V77" s="831"/>
      <c r="W77" s="831"/>
      <c r="X77" s="831"/>
      <c r="Y77" s="831"/>
      <c r="Z77" s="831"/>
      <c r="AA77" s="831"/>
      <c r="AB77" s="831"/>
      <c r="AC77" s="831"/>
      <c r="AD77" s="831"/>
      <c r="AE77" s="831"/>
      <c r="AF77" s="831"/>
      <c r="AG77" s="831"/>
      <c r="AH77" s="831"/>
      <c r="AI77" s="880"/>
    </row>
    <row r="78" spans="3:35" ht="13.5" thickBot="1"/>
    <row r="79" spans="3:35">
      <c r="C79" s="891" t="s">
        <v>185</v>
      </c>
      <c r="D79" s="871"/>
      <c r="E79" s="871"/>
      <c r="F79" s="870">
        <f>①基本情報!$D$29</f>
        <v>0</v>
      </c>
      <c r="G79" s="871"/>
      <c r="H79" s="871"/>
      <c r="I79" s="871"/>
      <c r="J79" s="871"/>
      <c r="K79" s="871"/>
      <c r="L79" s="871"/>
      <c r="M79" s="871"/>
      <c r="N79" s="872"/>
      <c r="O79" s="881" t="s">
        <v>215</v>
      </c>
      <c r="P79" s="882"/>
      <c r="Q79" s="882"/>
      <c r="R79" s="882"/>
      <c r="S79" s="882"/>
      <c r="T79" s="882"/>
      <c r="U79" s="883"/>
      <c r="V79" s="852">
        <f>①基本情報!$D$26</f>
        <v>0</v>
      </c>
      <c r="W79" s="852"/>
      <c r="X79" s="852"/>
      <c r="Y79" s="852"/>
      <c r="Z79" s="852"/>
      <c r="AA79" s="852"/>
      <c r="AB79" s="853"/>
      <c r="AC79" s="852">
        <f>①基本情報!$I$26</f>
        <v>0</v>
      </c>
      <c r="AD79" s="852"/>
      <c r="AE79" s="852"/>
      <c r="AF79" s="852"/>
      <c r="AG79" s="852"/>
      <c r="AH79" s="852"/>
      <c r="AI79" s="854"/>
    </row>
    <row r="80" spans="3:35">
      <c r="C80" s="892"/>
      <c r="D80" s="863"/>
      <c r="E80" s="863"/>
      <c r="F80" s="873"/>
      <c r="G80" s="863"/>
      <c r="H80" s="863"/>
      <c r="I80" s="863"/>
      <c r="J80" s="863"/>
      <c r="K80" s="863"/>
      <c r="L80" s="863"/>
      <c r="M80" s="863"/>
      <c r="N80" s="874"/>
      <c r="O80" s="884" t="s">
        <v>339</v>
      </c>
      <c r="P80" s="885"/>
      <c r="Q80" s="885"/>
      <c r="R80" s="885"/>
      <c r="S80" s="885"/>
      <c r="T80" s="885"/>
      <c r="U80" s="886"/>
      <c r="V80" s="887">
        <f>①基本情報!$D$27</f>
        <v>0</v>
      </c>
      <c r="W80" s="828"/>
      <c r="X80" s="828"/>
      <c r="Y80" s="828"/>
      <c r="Z80" s="828"/>
      <c r="AA80" s="828"/>
      <c r="AB80" s="860"/>
      <c r="AC80" s="828">
        <f>①基本情報!$I$27</f>
        <v>0</v>
      </c>
      <c r="AD80" s="828"/>
      <c r="AE80" s="828"/>
      <c r="AF80" s="828"/>
      <c r="AG80" s="828"/>
      <c r="AH80" s="828"/>
      <c r="AI80" s="890"/>
    </row>
    <row r="81" spans="2:39" ht="13.5" thickBot="1">
      <c r="C81" s="830"/>
      <c r="D81" s="831"/>
      <c r="E81" s="831"/>
      <c r="F81" s="888"/>
      <c r="G81" s="831"/>
      <c r="H81" s="831"/>
      <c r="I81" s="831"/>
      <c r="J81" s="831"/>
      <c r="K81" s="831"/>
      <c r="L81" s="831"/>
      <c r="M81" s="831"/>
      <c r="N81" s="832"/>
      <c r="O81" s="520"/>
      <c r="P81" s="484"/>
      <c r="Q81" s="484"/>
      <c r="R81" s="484"/>
      <c r="S81" s="484"/>
      <c r="T81" s="484"/>
      <c r="U81" s="485"/>
      <c r="V81" s="888"/>
      <c r="W81" s="831"/>
      <c r="X81" s="831"/>
      <c r="Y81" s="831"/>
      <c r="Z81" s="831"/>
      <c r="AA81" s="831"/>
      <c r="AB81" s="889"/>
      <c r="AC81" s="831"/>
      <c r="AD81" s="831"/>
      <c r="AE81" s="831"/>
      <c r="AF81" s="831"/>
      <c r="AG81" s="831"/>
      <c r="AH81" s="831"/>
      <c r="AI81" s="880"/>
    </row>
    <row r="82" spans="2:39" ht="13.5" thickBot="1"/>
    <row r="83" spans="2:39">
      <c r="C83" s="838" t="s">
        <v>352</v>
      </c>
      <c r="D83" s="675"/>
      <c r="E83" s="675"/>
      <c r="F83" s="691"/>
      <c r="G83" s="849" t="s">
        <v>340</v>
      </c>
      <c r="H83" s="850"/>
      <c r="I83" s="850"/>
      <c r="J83" s="850"/>
      <c r="K83" s="850"/>
      <c r="L83" s="850"/>
      <c r="M83" s="850"/>
      <c r="N83" s="913"/>
      <c r="O83" s="868" t="s">
        <v>4</v>
      </c>
      <c r="P83" s="691"/>
      <c r="Q83" s="868" t="s">
        <v>5</v>
      </c>
      <c r="R83" s="691"/>
      <c r="S83" s="868" t="s">
        <v>6</v>
      </c>
      <c r="T83" s="675"/>
      <c r="U83" s="675"/>
      <c r="V83" s="675"/>
      <c r="W83" s="675"/>
      <c r="X83" s="691"/>
      <c r="Y83" s="649" t="s">
        <v>341</v>
      </c>
      <c r="Z83" s="650"/>
      <c r="AA83" s="650"/>
      <c r="AB83" s="650"/>
      <c r="AC83" s="651"/>
      <c r="AD83" s="581" t="s">
        <v>7</v>
      </c>
      <c r="AE83" s="570"/>
      <c r="AF83" s="571"/>
      <c r="AG83" s="581" t="s">
        <v>8</v>
      </c>
      <c r="AH83" s="570"/>
      <c r="AI83" s="938"/>
    </row>
    <row r="84" spans="2:39" ht="13.5" customHeight="1">
      <c r="C84" s="866"/>
      <c r="D84" s="677"/>
      <c r="E84" s="677"/>
      <c r="F84" s="692"/>
      <c r="G84" s="855" t="s">
        <v>9</v>
      </c>
      <c r="H84" s="856"/>
      <c r="I84" s="856"/>
      <c r="J84" s="857"/>
      <c r="K84" s="677" t="s">
        <v>10</v>
      </c>
      <c r="L84" s="677"/>
      <c r="M84" s="677"/>
      <c r="N84" s="692"/>
      <c r="O84" s="676"/>
      <c r="P84" s="692"/>
      <c r="Q84" s="676"/>
      <c r="R84" s="692"/>
      <c r="S84" s="676"/>
      <c r="T84" s="677"/>
      <c r="U84" s="677"/>
      <c r="V84" s="677"/>
      <c r="W84" s="677"/>
      <c r="X84" s="692"/>
      <c r="Y84" s="652"/>
      <c r="Z84" s="653"/>
      <c r="AA84" s="653"/>
      <c r="AB84" s="653"/>
      <c r="AC84" s="654"/>
      <c r="AD84" s="775"/>
      <c r="AE84" s="472"/>
      <c r="AF84" s="473"/>
      <c r="AG84" s="775"/>
      <c r="AH84" s="472"/>
      <c r="AI84" s="939"/>
    </row>
    <row r="85" spans="2:39" ht="13.5" thickBot="1">
      <c r="C85" s="685"/>
      <c r="D85" s="634"/>
      <c r="E85" s="634"/>
      <c r="F85" s="635"/>
      <c r="G85" s="633"/>
      <c r="H85" s="634"/>
      <c r="I85" s="634"/>
      <c r="J85" s="878"/>
      <c r="K85" s="634"/>
      <c r="L85" s="634"/>
      <c r="M85" s="634"/>
      <c r="N85" s="635"/>
      <c r="O85" s="633"/>
      <c r="P85" s="635"/>
      <c r="Q85" s="633"/>
      <c r="R85" s="635"/>
      <c r="S85" s="633"/>
      <c r="T85" s="634"/>
      <c r="U85" s="634"/>
      <c r="V85" s="634"/>
      <c r="W85" s="634"/>
      <c r="X85" s="635"/>
      <c r="Y85" s="655"/>
      <c r="Z85" s="656"/>
      <c r="AA85" s="656"/>
      <c r="AB85" s="656"/>
      <c r="AC85" s="657"/>
      <c r="AD85" s="520"/>
      <c r="AE85" s="484"/>
      <c r="AF85" s="485"/>
      <c r="AG85" s="520"/>
      <c r="AH85" s="484"/>
      <c r="AI85" s="940"/>
    </row>
    <row r="86" spans="2:39">
      <c r="B86" s="90"/>
      <c r="C86" s="931" t="str">
        <f>IF($AM86=0,"",VLOOKUP($AM86,②男入力!$B$10:$AS$33,40))</f>
        <v/>
      </c>
      <c r="D86" s="932"/>
      <c r="E86" s="932"/>
      <c r="F86" s="933"/>
      <c r="G86" s="909" t="str">
        <f>IF($AM86=0,"",VLOOKUP($AM86,②男入力!$B$10:$AN$33,11))</f>
        <v/>
      </c>
      <c r="H86" s="852"/>
      <c r="I86" s="852"/>
      <c r="J86" s="853"/>
      <c r="K86" s="852" t="str">
        <f>IF($AM86=0,"",VLOOKUP($AM86,②男入力!$B$10:$AN$33,15))</f>
        <v/>
      </c>
      <c r="L86" s="852"/>
      <c r="M86" s="852"/>
      <c r="N86" s="910"/>
      <c r="O86" s="911" t="str">
        <f>IF($AM86=0,"",VLOOKUP($AM86,②男入力!$B$10:$AN$33,19))</f>
        <v/>
      </c>
      <c r="P86" s="911"/>
      <c r="Q86" s="911" t="str">
        <f>IF($AM86=0,"",VLOOKUP($AM86,②男入力!$B$10:$AN$33,21))</f>
        <v/>
      </c>
      <c r="R86" s="911"/>
      <c r="S86" s="893" t="str">
        <f>IF($AM86=0,"",VLOOKUP($AM86,②男入力!$B$10:$AN$33,23))</f>
        <v/>
      </c>
      <c r="T86" s="893"/>
      <c r="U86" s="893"/>
      <c r="V86" s="893"/>
      <c r="W86" s="893"/>
      <c r="X86" s="893"/>
      <c r="Y86" s="896" t="str">
        <f>IF($AM86=0,"",VLOOKUP($AM86,②男入力!$B$10:$AN$33,29))</f>
        <v/>
      </c>
      <c r="Z86" s="896"/>
      <c r="AA86" s="896"/>
      <c r="AB86" s="896"/>
      <c r="AC86" s="896"/>
      <c r="AD86" s="899" t="str">
        <f>IF($AM86=0,"",VLOOKUP($AM86,②男入力!$B$10:$AN$33,34))</f>
        <v/>
      </c>
      <c r="AE86" s="899"/>
      <c r="AF86" s="899"/>
      <c r="AG86" s="899" t="str">
        <f>IF($AM86=0,"",VLOOKUP($AM86,②男入力!$B$10:$AN$33,37))</f>
        <v/>
      </c>
      <c r="AH86" s="899"/>
      <c r="AI86" s="902"/>
      <c r="AM86" s="905">
        <f>'⑤-3県男選択'!AD17</f>
        <v>0</v>
      </c>
    </row>
    <row r="87" spans="2:39">
      <c r="B87" s="90"/>
      <c r="C87" s="934"/>
      <c r="D87" s="823"/>
      <c r="E87" s="823"/>
      <c r="F87" s="935"/>
      <c r="G87" s="873" t="str">
        <f>IF($AM86=0,"",VLOOKUP($AM86,②男入力!$B$10:$AN$33,3))</f>
        <v/>
      </c>
      <c r="H87" s="863" t="e">
        <f t="shared" ref="H87:J88" si="15">IF(G87=0,"",VLOOKUP(G87,$B$12:$Q$28,6))</f>
        <v>#N/A</v>
      </c>
      <c r="I87" s="863" t="e">
        <f t="shared" si="15"/>
        <v>#N/A</v>
      </c>
      <c r="J87" s="908" t="e">
        <f t="shared" si="15"/>
        <v>#N/A</v>
      </c>
      <c r="K87" s="863" t="str">
        <f>IF($AM86=0,"",VLOOKUP($AM86,②男入力!$B$10:$AN$33,7))</f>
        <v/>
      </c>
      <c r="L87" s="863" t="e">
        <f t="shared" ref="L87:N88" si="16">IF(K87=0,"",VLOOKUP(K87,$B$12:$Q$28,6))</f>
        <v>#N/A</v>
      </c>
      <c r="M87" s="863" t="e">
        <f t="shared" si="16"/>
        <v>#N/A</v>
      </c>
      <c r="N87" s="874" t="e">
        <f t="shared" si="16"/>
        <v>#N/A</v>
      </c>
      <c r="O87" s="912"/>
      <c r="P87" s="912"/>
      <c r="Q87" s="912"/>
      <c r="R87" s="912"/>
      <c r="S87" s="894"/>
      <c r="T87" s="894"/>
      <c r="U87" s="894"/>
      <c r="V87" s="894"/>
      <c r="W87" s="894"/>
      <c r="X87" s="894"/>
      <c r="Y87" s="897"/>
      <c r="Z87" s="897"/>
      <c r="AA87" s="897"/>
      <c r="AB87" s="897"/>
      <c r="AC87" s="897"/>
      <c r="AD87" s="900"/>
      <c r="AE87" s="900"/>
      <c r="AF87" s="900"/>
      <c r="AG87" s="900"/>
      <c r="AH87" s="900"/>
      <c r="AI87" s="903"/>
      <c r="AM87" s="906"/>
    </row>
    <row r="88" spans="2:39" ht="13.5" thickBot="1">
      <c r="B88" s="90"/>
      <c r="C88" s="936"/>
      <c r="D88" s="825"/>
      <c r="E88" s="825"/>
      <c r="F88" s="937"/>
      <c r="G88" s="888" t="s">
        <v>286</v>
      </c>
      <c r="H88" s="831" t="e">
        <f t="shared" si="15"/>
        <v>#N/A</v>
      </c>
      <c r="I88" s="831" t="e">
        <f t="shared" si="15"/>
        <v>#N/A</v>
      </c>
      <c r="J88" s="889" t="e">
        <f t="shared" si="15"/>
        <v>#N/A</v>
      </c>
      <c r="K88" s="831" t="s">
        <v>286</v>
      </c>
      <c r="L88" s="831" t="e">
        <f t="shared" si="16"/>
        <v>#N/A</v>
      </c>
      <c r="M88" s="831" t="e">
        <f t="shared" si="16"/>
        <v>#N/A</v>
      </c>
      <c r="N88" s="832" t="e">
        <f t="shared" si="16"/>
        <v>#N/A</v>
      </c>
      <c r="O88" s="834"/>
      <c r="P88" s="834"/>
      <c r="Q88" s="834"/>
      <c r="R88" s="834"/>
      <c r="S88" s="895"/>
      <c r="T88" s="895"/>
      <c r="U88" s="895"/>
      <c r="V88" s="895"/>
      <c r="W88" s="895"/>
      <c r="X88" s="895"/>
      <c r="Y88" s="898"/>
      <c r="Z88" s="898"/>
      <c r="AA88" s="898"/>
      <c r="AB88" s="898"/>
      <c r="AC88" s="898"/>
      <c r="AD88" s="901"/>
      <c r="AE88" s="901"/>
      <c r="AF88" s="901"/>
      <c r="AG88" s="901"/>
      <c r="AH88" s="901"/>
      <c r="AI88" s="904"/>
      <c r="AM88" s="907"/>
    </row>
    <row r="89" spans="2:39">
      <c r="C89" s="931" t="str">
        <f>IF($AM89=0,"",VLOOKUP($AM89,②男入力!$B$10:$AS$33,40))</f>
        <v/>
      </c>
      <c r="D89" s="932"/>
      <c r="E89" s="932"/>
      <c r="F89" s="933"/>
      <c r="G89" s="909" t="str">
        <f>IF($AM89=0,"",VLOOKUP($AM89,②男入力!$B$10:$AN$33,11))</f>
        <v/>
      </c>
      <c r="H89" s="852"/>
      <c r="I89" s="852"/>
      <c r="J89" s="853"/>
      <c r="K89" s="852" t="str">
        <f>IF($AM89=0,"",VLOOKUP($AM89,②男入力!$B$10:$AN$33,15))</f>
        <v/>
      </c>
      <c r="L89" s="852"/>
      <c r="M89" s="852"/>
      <c r="N89" s="910"/>
      <c r="O89" s="911" t="str">
        <f>IF($AM89=0,"",VLOOKUP($AM89,②男入力!$B$10:$AN$33,19))</f>
        <v/>
      </c>
      <c r="P89" s="911"/>
      <c r="Q89" s="911" t="str">
        <f>IF($AM89=0,"",VLOOKUP($AM89,②男入力!$B$10:$AN$33,21))</f>
        <v/>
      </c>
      <c r="R89" s="911"/>
      <c r="S89" s="893" t="str">
        <f>IF($AM89=0,"",VLOOKUP($AM89,②男入力!$B$10:$AN$33,23))</f>
        <v/>
      </c>
      <c r="T89" s="893"/>
      <c r="U89" s="893"/>
      <c r="V89" s="893"/>
      <c r="W89" s="893"/>
      <c r="X89" s="893"/>
      <c r="Y89" s="896" t="str">
        <f>IF($AM89=0,"",VLOOKUP($AM89,②男入力!$B$10:$AN$33,29))</f>
        <v/>
      </c>
      <c r="Z89" s="896"/>
      <c r="AA89" s="896"/>
      <c r="AB89" s="896"/>
      <c r="AC89" s="896"/>
      <c r="AD89" s="899" t="str">
        <f>IF($AM89=0,"",VLOOKUP($AM89,②男入力!$B$10:$AN$33,34))</f>
        <v/>
      </c>
      <c r="AE89" s="899"/>
      <c r="AF89" s="899"/>
      <c r="AG89" s="899" t="str">
        <f>IF($AM89=0,"",VLOOKUP($AM89,②男入力!$B$10:$AN$33,37))</f>
        <v/>
      </c>
      <c r="AH89" s="899"/>
      <c r="AI89" s="902"/>
      <c r="AM89" s="905">
        <f>'⑤-3県男選択'!AD18</f>
        <v>0</v>
      </c>
    </row>
    <row r="90" spans="2:39">
      <c r="C90" s="934"/>
      <c r="D90" s="823"/>
      <c r="E90" s="823"/>
      <c r="F90" s="935"/>
      <c r="G90" s="873" t="str">
        <f>IF($AM89=0,"",VLOOKUP($AM89,②男入力!$B$10:$AN$33,3))</f>
        <v/>
      </c>
      <c r="H90" s="863" t="e">
        <f t="shared" ref="H90:J91" si="17">IF(G90=0,"",VLOOKUP(G90,$B$12:$Q$28,6))</f>
        <v>#N/A</v>
      </c>
      <c r="I90" s="863" t="e">
        <f t="shared" si="17"/>
        <v>#N/A</v>
      </c>
      <c r="J90" s="908" t="e">
        <f t="shared" si="17"/>
        <v>#N/A</v>
      </c>
      <c r="K90" s="863" t="str">
        <f>IF($AM89=0,"",VLOOKUP($AM89,②男入力!$B$10:$AN$33,7))</f>
        <v/>
      </c>
      <c r="L90" s="863" t="e">
        <f t="shared" ref="L90:N91" si="18">IF(K90=0,"",VLOOKUP(K90,$B$12:$Q$28,6))</f>
        <v>#N/A</v>
      </c>
      <c r="M90" s="863" t="e">
        <f t="shared" si="18"/>
        <v>#N/A</v>
      </c>
      <c r="N90" s="874" t="e">
        <f t="shared" si="18"/>
        <v>#N/A</v>
      </c>
      <c r="O90" s="912"/>
      <c r="P90" s="912"/>
      <c r="Q90" s="912"/>
      <c r="R90" s="912"/>
      <c r="S90" s="894"/>
      <c r="T90" s="894"/>
      <c r="U90" s="894"/>
      <c r="V90" s="894"/>
      <c r="W90" s="894"/>
      <c r="X90" s="894"/>
      <c r="Y90" s="897"/>
      <c r="Z90" s="897"/>
      <c r="AA90" s="897"/>
      <c r="AB90" s="897"/>
      <c r="AC90" s="897"/>
      <c r="AD90" s="900"/>
      <c r="AE90" s="900"/>
      <c r="AF90" s="900"/>
      <c r="AG90" s="900"/>
      <c r="AH90" s="900"/>
      <c r="AI90" s="903"/>
      <c r="AM90" s="906"/>
    </row>
    <row r="91" spans="2:39" ht="13.5" thickBot="1">
      <c r="C91" s="936"/>
      <c r="D91" s="825"/>
      <c r="E91" s="825"/>
      <c r="F91" s="937"/>
      <c r="G91" s="888" t="s">
        <v>286</v>
      </c>
      <c r="H91" s="831" t="e">
        <f t="shared" si="17"/>
        <v>#N/A</v>
      </c>
      <c r="I91" s="831" t="e">
        <f t="shared" si="17"/>
        <v>#N/A</v>
      </c>
      <c r="J91" s="889" t="e">
        <f t="shared" si="17"/>
        <v>#N/A</v>
      </c>
      <c r="K91" s="831" t="s">
        <v>286</v>
      </c>
      <c r="L91" s="831" t="e">
        <f t="shared" si="18"/>
        <v>#N/A</v>
      </c>
      <c r="M91" s="831" t="e">
        <f t="shared" si="18"/>
        <v>#N/A</v>
      </c>
      <c r="N91" s="832" t="e">
        <f t="shared" si="18"/>
        <v>#N/A</v>
      </c>
      <c r="O91" s="834"/>
      <c r="P91" s="834"/>
      <c r="Q91" s="834"/>
      <c r="R91" s="834"/>
      <c r="S91" s="895"/>
      <c r="T91" s="895"/>
      <c r="U91" s="895"/>
      <c r="V91" s="895"/>
      <c r="W91" s="895"/>
      <c r="X91" s="895"/>
      <c r="Y91" s="898"/>
      <c r="Z91" s="898"/>
      <c r="AA91" s="898"/>
      <c r="AB91" s="898"/>
      <c r="AC91" s="898"/>
      <c r="AD91" s="901"/>
      <c r="AE91" s="901"/>
      <c r="AF91" s="901"/>
      <c r="AG91" s="901"/>
      <c r="AH91" s="901"/>
      <c r="AI91" s="904"/>
      <c r="AM91" s="907"/>
    </row>
    <row r="92" spans="2:39">
      <c r="C92" s="931" t="str">
        <f>IF($AM92=0,"",VLOOKUP($AM92,②男入力!$B$10:$AS$33,40))</f>
        <v/>
      </c>
      <c r="D92" s="932"/>
      <c r="E92" s="932"/>
      <c r="F92" s="933"/>
      <c r="G92" s="909" t="str">
        <f>IF($AM92=0,"",VLOOKUP($AM92,②男入力!$B$10:$AN$33,11))</f>
        <v/>
      </c>
      <c r="H92" s="852"/>
      <c r="I92" s="852"/>
      <c r="J92" s="853"/>
      <c r="K92" s="852" t="str">
        <f>IF($AM92=0,"",VLOOKUP($AM92,②男入力!$B$10:$AN$33,15))</f>
        <v/>
      </c>
      <c r="L92" s="852"/>
      <c r="M92" s="852"/>
      <c r="N92" s="910"/>
      <c r="O92" s="911" t="str">
        <f>IF($AM92=0,"",VLOOKUP($AM92,②男入力!$B$10:$AN$33,19))</f>
        <v/>
      </c>
      <c r="P92" s="911"/>
      <c r="Q92" s="911" t="str">
        <f>IF($AM92=0,"",VLOOKUP($AM92,②男入力!$B$10:$AN$33,21))</f>
        <v/>
      </c>
      <c r="R92" s="911"/>
      <c r="S92" s="893" t="str">
        <f>IF($AM92=0,"",VLOOKUP($AM92,②男入力!$B$10:$AN$33,23))</f>
        <v/>
      </c>
      <c r="T92" s="893"/>
      <c r="U92" s="893"/>
      <c r="V92" s="893"/>
      <c r="W92" s="893"/>
      <c r="X92" s="893"/>
      <c r="Y92" s="896" t="str">
        <f>IF($AM92=0,"",VLOOKUP($AM92,②男入力!$B$10:$AN$33,29))</f>
        <v/>
      </c>
      <c r="Z92" s="896"/>
      <c r="AA92" s="896"/>
      <c r="AB92" s="896"/>
      <c r="AC92" s="896"/>
      <c r="AD92" s="899" t="str">
        <f>IF($AM92=0,"",VLOOKUP($AM92,②男入力!$B$10:$AN$33,34))</f>
        <v/>
      </c>
      <c r="AE92" s="899"/>
      <c r="AF92" s="899"/>
      <c r="AG92" s="899" t="str">
        <f>IF($AM92=0,"",VLOOKUP($AM92,②男入力!$B$10:$AN$33,37))</f>
        <v/>
      </c>
      <c r="AH92" s="899"/>
      <c r="AI92" s="902"/>
      <c r="AM92" s="905">
        <f>'⑤-3県男選択'!AD19</f>
        <v>0</v>
      </c>
    </row>
    <row r="93" spans="2:39">
      <c r="C93" s="934"/>
      <c r="D93" s="823"/>
      <c r="E93" s="823"/>
      <c r="F93" s="935"/>
      <c r="G93" s="873" t="str">
        <f>IF($AM92=0,"",VLOOKUP($AM92,②男入力!$B$10:$AN$33,3))</f>
        <v/>
      </c>
      <c r="H93" s="863" t="e">
        <f t="shared" ref="H93:J94" si="19">IF(G93=0,"",VLOOKUP(G93,$B$12:$Q$28,6))</f>
        <v>#N/A</v>
      </c>
      <c r="I93" s="863" t="e">
        <f t="shared" si="19"/>
        <v>#N/A</v>
      </c>
      <c r="J93" s="908" t="e">
        <f t="shared" si="19"/>
        <v>#N/A</v>
      </c>
      <c r="K93" s="863" t="str">
        <f>IF($AM92=0,"",VLOOKUP($AM92,②男入力!$B$10:$AN$33,7))</f>
        <v/>
      </c>
      <c r="L93" s="863" t="e">
        <f t="shared" ref="L93:N94" si="20">IF(K93=0,"",VLOOKUP(K93,$B$12:$Q$28,6))</f>
        <v>#N/A</v>
      </c>
      <c r="M93" s="863" t="e">
        <f t="shared" si="20"/>
        <v>#N/A</v>
      </c>
      <c r="N93" s="874" t="e">
        <f t="shared" si="20"/>
        <v>#N/A</v>
      </c>
      <c r="O93" s="912"/>
      <c r="P93" s="912"/>
      <c r="Q93" s="912"/>
      <c r="R93" s="912"/>
      <c r="S93" s="894"/>
      <c r="T93" s="894"/>
      <c r="U93" s="894"/>
      <c r="V93" s="894"/>
      <c r="W93" s="894"/>
      <c r="X93" s="894"/>
      <c r="Y93" s="897"/>
      <c r="Z93" s="897"/>
      <c r="AA93" s="897"/>
      <c r="AB93" s="897"/>
      <c r="AC93" s="897"/>
      <c r="AD93" s="900"/>
      <c r="AE93" s="900"/>
      <c r="AF93" s="900"/>
      <c r="AG93" s="900"/>
      <c r="AH93" s="900"/>
      <c r="AI93" s="903"/>
      <c r="AM93" s="906"/>
    </row>
    <row r="94" spans="2:39" ht="13.5" thickBot="1">
      <c r="C94" s="936"/>
      <c r="D94" s="825"/>
      <c r="E94" s="825"/>
      <c r="F94" s="937"/>
      <c r="G94" s="888" t="s">
        <v>286</v>
      </c>
      <c r="H94" s="831" t="e">
        <f t="shared" si="19"/>
        <v>#N/A</v>
      </c>
      <c r="I94" s="831" t="e">
        <f t="shared" si="19"/>
        <v>#N/A</v>
      </c>
      <c r="J94" s="889" t="e">
        <f t="shared" si="19"/>
        <v>#N/A</v>
      </c>
      <c r="K94" s="831" t="s">
        <v>286</v>
      </c>
      <c r="L94" s="831" t="e">
        <f t="shared" si="20"/>
        <v>#N/A</v>
      </c>
      <c r="M94" s="831" t="e">
        <f t="shared" si="20"/>
        <v>#N/A</v>
      </c>
      <c r="N94" s="832" t="e">
        <f t="shared" si="20"/>
        <v>#N/A</v>
      </c>
      <c r="O94" s="834"/>
      <c r="P94" s="834"/>
      <c r="Q94" s="834"/>
      <c r="R94" s="834"/>
      <c r="S94" s="895"/>
      <c r="T94" s="895"/>
      <c r="U94" s="895"/>
      <c r="V94" s="895"/>
      <c r="W94" s="895"/>
      <c r="X94" s="895"/>
      <c r="Y94" s="898"/>
      <c r="Z94" s="898"/>
      <c r="AA94" s="898"/>
      <c r="AB94" s="898"/>
      <c r="AC94" s="898"/>
      <c r="AD94" s="901"/>
      <c r="AE94" s="901"/>
      <c r="AF94" s="901"/>
      <c r="AG94" s="901"/>
      <c r="AH94" s="901"/>
      <c r="AI94" s="904"/>
      <c r="AM94" s="907"/>
    </row>
    <row r="95" spans="2:39">
      <c r="C95" s="931" t="str">
        <f>IF($AM95=0,"",VLOOKUP($AM95,②男入力!$B$10:$AS$33,40))</f>
        <v/>
      </c>
      <c r="D95" s="932"/>
      <c r="E95" s="932"/>
      <c r="F95" s="933"/>
      <c r="G95" s="909" t="str">
        <f>IF($AM95=0,"",VLOOKUP($AM95,②男入力!$B$10:$AN$33,11))</f>
        <v/>
      </c>
      <c r="H95" s="852"/>
      <c r="I95" s="852"/>
      <c r="J95" s="853"/>
      <c r="K95" s="852" t="str">
        <f>IF($AM95=0,"",VLOOKUP($AM95,②男入力!$B$10:$AN$33,15))</f>
        <v/>
      </c>
      <c r="L95" s="852"/>
      <c r="M95" s="852"/>
      <c r="N95" s="910"/>
      <c r="O95" s="911" t="str">
        <f>IF($AM95=0,"",VLOOKUP($AM95,②男入力!$B$10:$AN$33,19))</f>
        <v/>
      </c>
      <c r="P95" s="911"/>
      <c r="Q95" s="911" t="str">
        <f>IF($AM95=0,"",VLOOKUP($AM95,②男入力!$B$10:$AN$33,21))</f>
        <v/>
      </c>
      <c r="R95" s="911"/>
      <c r="S95" s="893" t="str">
        <f>IF($AM95=0,"",VLOOKUP($AM95,②男入力!$B$10:$AN$33,23))</f>
        <v/>
      </c>
      <c r="T95" s="893"/>
      <c r="U95" s="893"/>
      <c r="V95" s="893"/>
      <c r="W95" s="893"/>
      <c r="X95" s="893"/>
      <c r="Y95" s="896" t="str">
        <f>IF($AM95=0,"",VLOOKUP($AM95,②男入力!$B$10:$AN$33,29))</f>
        <v/>
      </c>
      <c r="Z95" s="896"/>
      <c r="AA95" s="896"/>
      <c r="AB95" s="896"/>
      <c r="AC95" s="896"/>
      <c r="AD95" s="899" t="str">
        <f>IF($AM95=0,"",VLOOKUP($AM95,②男入力!$B$10:$AN$33,34))</f>
        <v/>
      </c>
      <c r="AE95" s="899"/>
      <c r="AF95" s="899"/>
      <c r="AG95" s="899" t="str">
        <f>IF($AM95=0,"",VLOOKUP($AM95,②男入力!$B$10:$AN$33,37))</f>
        <v/>
      </c>
      <c r="AH95" s="899"/>
      <c r="AI95" s="902"/>
      <c r="AM95" s="905">
        <f>'⑤-3県男選択'!AD20</f>
        <v>0</v>
      </c>
    </row>
    <row r="96" spans="2:39">
      <c r="C96" s="934"/>
      <c r="D96" s="823"/>
      <c r="E96" s="823"/>
      <c r="F96" s="935"/>
      <c r="G96" s="873" t="str">
        <f>IF($AM95=0,"",VLOOKUP($AM95,②男入力!$B$10:$AN$33,3))</f>
        <v/>
      </c>
      <c r="H96" s="863" t="e">
        <f t="shared" ref="H96:J97" si="21">IF(G96=0,"",VLOOKUP(G96,$B$12:$Q$28,6))</f>
        <v>#N/A</v>
      </c>
      <c r="I96" s="863" t="e">
        <f t="shared" si="21"/>
        <v>#N/A</v>
      </c>
      <c r="J96" s="908" t="e">
        <f t="shared" si="21"/>
        <v>#N/A</v>
      </c>
      <c r="K96" s="863" t="str">
        <f>IF($AM95=0,"",VLOOKUP($AM95,②男入力!$B$10:$AN$33,7))</f>
        <v/>
      </c>
      <c r="L96" s="863" t="e">
        <f t="shared" ref="L96:N97" si="22">IF(K96=0,"",VLOOKUP(K96,$B$12:$Q$28,6))</f>
        <v>#N/A</v>
      </c>
      <c r="M96" s="863" t="e">
        <f t="shared" si="22"/>
        <v>#N/A</v>
      </c>
      <c r="N96" s="874" t="e">
        <f t="shared" si="22"/>
        <v>#N/A</v>
      </c>
      <c r="O96" s="912"/>
      <c r="P96" s="912"/>
      <c r="Q96" s="912"/>
      <c r="R96" s="912"/>
      <c r="S96" s="894"/>
      <c r="T96" s="894"/>
      <c r="U96" s="894"/>
      <c r="V96" s="894"/>
      <c r="W96" s="894"/>
      <c r="X96" s="894"/>
      <c r="Y96" s="897"/>
      <c r="Z96" s="897"/>
      <c r="AA96" s="897"/>
      <c r="AB96" s="897"/>
      <c r="AC96" s="897"/>
      <c r="AD96" s="900"/>
      <c r="AE96" s="900"/>
      <c r="AF96" s="900"/>
      <c r="AG96" s="900"/>
      <c r="AH96" s="900"/>
      <c r="AI96" s="903"/>
      <c r="AM96" s="906"/>
    </row>
    <row r="97" spans="2:39" ht="13.5" thickBot="1">
      <c r="C97" s="936"/>
      <c r="D97" s="825"/>
      <c r="E97" s="825"/>
      <c r="F97" s="937"/>
      <c r="G97" s="888" t="s">
        <v>286</v>
      </c>
      <c r="H97" s="831" t="e">
        <f t="shared" si="21"/>
        <v>#N/A</v>
      </c>
      <c r="I97" s="831" t="e">
        <f t="shared" si="21"/>
        <v>#N/A</v>
      </c>
      <c r="J97" s="889" t="e">
        <f t="shared" si="21"/>
        <v>#N/A</v>
      </c>
      <c r="K97" s="831" t="s">
        <v>286</v>
      </c>
      <c r="L97" s="831" t="e">
        <f t="shared" si="22"/>
        <v>#N/A</v>
      </c>
      <c r="M97" s="831" t="e">
        <f t="shared" si="22"/>
        <v>#N/A</v>
      </c>
      <c r="N97" s="832" t="e">
        <f t="shared" si="22"/>
        <v>#N/A</v>
      </c>
      <c r="O97" s="834"/>
      <c r="P97" s="834"/>
      <c r="Q97" s="834"/>
      <c r="R97" s="834"/>
      <c r="S97" s="895"/>
      <c r="T97" s="895"/>
      <c r="U97" s="895"/>
      <c r="V97" s="895"/>
      <c r="W97" s="895"/>
      <c r="X97" s="895"/>
      <c r="Y97" s="898"/>
      <c r="Z97" s="898"/>
      <c r="AA97" s="898"/>
      <c r="AB97" s="898"/>
      <c r="AC97" s="898"/>
      <c r="AD97" s="901"/>
      <c r="AE97" s="901"/>
      <c r="AF97" s="901"/>
      <c r="AG97" s="901"/>
      <c r="AH97" s="901"/>
      <c r="AI97" s="904"/>
      <c r="AM97" s="907"/>
    </row>
    <row r="98" spans="2:39">
      <c r="B98" s="90"/>
      <c r="C98" s="931" t="str">
        <f>IF($AM98=0,"",VLOOKUP($AM98,②男入力!$B$10:$AS$33,40))</f>
        <v/>
      </c>
      <c r="D98" s="932"/>
      <c r="E98" s="932"/>
      <c r="F98" s="933"/>
      <c r="G98" s="909" t="str">
        <f>IF($AM98=0,"",VLOOKUP($AM98,②男入力!$B$10:$AN$33,11))</f>
        <v/>
      </c>
      <c r="H98" s="852"/>
      <c r="I98" s="852"/>
      <c r="J98" s="853"/>
      <c r="K98" s="852" t="str">
        <f>IF($AM98=0,"",VLOOKUP($AM98,②男入力!$B$10:$AN$33,15))</f>
        <v/>
      </c>
      <c r="L98" s="852"/>
      <c r="M98" s="852"/>
      <c r="N98" s="910"/>
      <c r="O98" s="911" t="str">
        <f>IF($AM98=0,"",VLOOKUP($AM98,②男入力!$B$10:$AN$33,19))</f>
        <v/>
      </c>
      <c r="P98" s="911"/>
      <c r="Q98" s="911" t="str">
        <f>IF($AM98=0,"",VLOOKUP($AM98,②男入力!$B$10:$AN$33,21))</f>
        <v/>
      </c>
      <c r="R98" s="911"/>
      <c r="S98" s="893" t="str">
        <f>IF($AM98=0,"",VLOOKUP($AM98,②男入力!$B$10:$AN$33,23))</f>
        <v/>
      </c>
      <c r="T98" s="893"/>
      <c r="U98" s="893"/>
      <c r="V98" s="893"/>
      <c r="W98" s="893"/>
      <c r="X98" s="893"/>
      <c r="Y98" s="896" t="str">
        <f>IF($AM98=0,"",VLOOKUP($AM98,②男入力!$B$10:$AN$33,29))</f>
        <v/>
      </c>
      <c r="Z98" s="896"/>
      <c r="AA98" s="896"/>
      <c r="AB98" s="896"/>
      <c r="AC98" s="896"/>
      <c r="AD98" s="899" t="str">
        <f>IF($AM98=0,"",VLOOKUP($AM98,②男入力!$B$10:$AN$33,34))</f>
        <v/>
      </c>
      <c r="AE98" s="899"/>
      <c r="AF98" s="899"/>
      <c r="AG98" s="899" t="str">
        <f>IF($AM98=0,"",VLOOKUP($AM98,②男入力!$B$10:$AN$33,37))</f>
        <v/>
      </c>
      <c r="AH98" s="899"/>
      <c r="AI98" s="902"/>
      <c r="AM98" s="905">
        <f>'⑤-3県男選択'!AD21</f>
        <v>0</v>
      </c>
    </row>
    <row r="99" spans="2:39">
      <c r="B99" s="90"/>
      <c r="C99" s="934"/>
      <c r="D99" s="823"/>
      <c r="E99" s="823"/>
      <c r="F99" s="935"/>
      <c r="G99" s="873" t="str">
        <f>IF($AM98=0,"",VLOOKUP($AM98,②男入力!$B$10:$AN$33,3))</f>
        <v/>
      </c>
      <c r="H99" s="863" t="e">
        <f t="shared" ref="H99:J100" si="23">IF(G99=0,"",VLOOKUP(G99,$B$12:$Q$28,6))</f>
        <v>#N/A</v>
      </c>
      <c r="I99" s="863" t="e">
        <f t="shared" si="23"/>
        <v>#N/A</v>
      </c>
      <c r="J99" s="908" t="e">
        <f t="shared" si="23"/>
        <v>#N/A</v>
      </c>
      <c r="K99" s="863" t="str">
        <f>IF($AM98=0,"",VLOOKUP($AM98,②男入力!$B$10:$AN$33,7))</f>
        <v/>
      </c>
      <c r="L99" s="863" t="e">
        <f t="shared" ref="L99:N100" si="24">IF(K99=0,"",VLOOKUP(K99,$B$12:$Q$28,6))</f>
        <v>#N/A</v>
      </c>
      <c r="M99" s="863" t="e">
        <f t="shared" si="24"/>
        <v>#N/A</v>
      </c>
      <c r="N99" s="874" t="e">
        <f t="shared" si="24"/>
        <v>#N/A</v>
      </c>
      <c r="O99" s="912"/>
      <c r="P99" s="912"/>
      <c r="Q99" s="912"/>
      <c r="R99" s="912"/>
      <c r="S99" s="894"/>
      <c r="T99" s="894"/>
      <c r="U99" s="894"/>
      <c r="V99" s="894"/>
      <c r="W99" s="894"/>
      <c r="X99" s="894"/>
      <c r="Y99" s="897"/>
      <c r="Z99" s="897"/>
      <c r="AA99" s="897"/>
      <c r="AB99" s="897"/>
      <c r="AC99" s="897"/>
      <c r="AD99" s="900"/>
      <c r="AE99" s="900"/>
      <c r="AF99" s="900"/>
      <c r="AG99" s="900"/>
      <c r="AH99" s="900"/>
      <c r="AI99" s="903"/>
      <c r="AM99" s="906"/>
    </row>
    <row r="100" spans="2:39" ht="13.5" thickBot="1">
      <c r="B100" s="90"/>
      <c r="C100" s="936"/>
      <c r="D100" s="825"/>
      <c r="E100" s="825"/>
      <c r="F100" s="937"/>
      <c r="G100" s="888" t="s">
        <v>286</v>
      </c>
      <c r="H100" s="831" t="e">
        <f t="shared" si="23"/>
        <v>#N/A</v>
      </c>
      <c r="I100" s="831" t="e">
        <f t="shared" si="23"/>
        <v>#N/A</v>
      </c>
      <c r="J100" s="889" t="e">
        <f t="shared" si="23"/>
        <v>#N/A</v>
      </c>
      <c r="K100" s="831" t="s">
        <v>286</v>
      </c>
      <c r="L100" s="831" t="e">
        <f t="shared" si="24"/>
        <v>#N/A</v>
      </c>
      <c r="M100" s="831" t="e">
        <f t="shared" si="24"/>
        <v>#N/A</v>
      </c>
      <c r="N100" s="832" t="e">
        <f t="shared" si="24"/>
        <v>#N/A</v>
      </c>
      <c r="O100" s="834"/>
      <c r="P100" s="834"/>
      <c r="Q100" s="834"/>
      <c r="R100" s="834"/>
      <c r="S100" s="895"/>
      <c r="T100" s="895"/>
      <c r="U100" s="895"/>
      <c r="V100" s="895"/>
      <c r="W100" s="895"/>
      <c r="X100" s="895"/>
      <c r="Y100" s="898"/>
      <c r="Z100" s="898"/>
      <c r="AA100" s="898"/>
      <c r="AB100" s="898"/>
      <c r="AC100" s="898"/>
      <c r="AD100" s="901"/>
      <c r="AE100" s="901"/>
      <c r="AF100" s="901"/>
      <c r="AG100" s="901"/>
      <c r="AH100" s="901"/>
      <c r="AI100" s="904"/>
      <c r="AM100" s="907"/>
    </row>
    <row r="101" spans="2:39" ht="13.5" customHeight="1">
      <c r="B101" s="90"/>
      <c r="C101" s="931" t="str">
        <f>IF($AM101=0,"",VLOOKUP($AM101,②男入力!$B$10:$AS$33,40))</f>
        <v/>
      </c>
      <c r="D101" s="932"/>
      <c r="E101" s="932"/>
      <c r="F101" s="933"/>
      <c r="G101" s="909" t="str">
        <f>IF($AM101=0,"",VLOOKUP($AM101,②男入力!$B$10:$AN$33,11))</f>
        <v/>
      </c>
      <c r="H101" s="852"/>
      <c r="I101" s="852"/>
      <c r="J101" s="853"/>
      <c r="K101" s="852" t="str">
        <f>IF($AM101=0,"",VLOOKUP($AM101,②男入力!$B$10:$AN$33,15))</f>
        <v/>
      </c>
      <c r="L101" s="852"/>
      <c r="M101" s="852"/>
      <c r="N101" s="910"/>
      <c r="O101" s="911" t="str">
        <f>IF($AM101=0,"",VLOOKUP($AM101,②男入力!$B$10:$AN$33,19))</f>
        <v/>
      </c>
      <c r="P101" s="911"/>
      <c r="Q101" s="911" t="str">
        <f>IF($AM101=0,"",VLOOKUP($AM101,②男入力!$B$10:$AN$33,21))</f>
        <v/>
      </c>
      <c r="R101" s="911"/>
      <c r="S101" s="893" t="str">
        <f>IF($AM101=0,"",VLOOKUP($AM101,②男入力!$B$10:$AN$33,23))</f>
        <v/>
      </c>
      <c r="T101" s="893"/>
      <c r="U101" s="893"/>
      <c r="V101" s="893"/>
      <c r="W101" s="893"/>
      <c r="X101" s="893"/>
      <c r="Y101" s="896" t="str">
        <f>IF($AM101=0,"",VLOOKUP($AM101,②男入力!$B$10:$AN$33,29))</f>
        <v/>
      </c>
      <c r="Z101" s="896"/>
      <c r="AA101" s="896"/>
      <c r="AB101" s="896"/>
      <c r="AC101" s="896"/>
      <c r="AD101" s="899" t="str">
        <f>IF($AM101=0,"",VLOOKUP($AM101,②男入力!$B$10:$AN$33,34))</f>
        <v/>
      </c>
      <c r="AE101" s="899"/>
      <c r="AF101" s="899"/>
      <c r="AG101" s="899" t="str">
        <f>IF($AM101=0,"",VLOOKUP($AM101,②男入力!$B$10:$AN$33,37))</f>
        <v/>
      </c>
      <c r="AH101" s="899"/>
      <c r="AI101" s="902"/>
      <c r="AM101" s="905">
        <f>'⑤-3県男選択'!AD22</f>
        <v>0</v>
      </c>
    </row>
    <row r="102" spans="2:39">
      <c r="B102" s="90"/>
      <c r="C102" s="934"/>
      <c r="D102" s="823"/>
      <c r="E102" s="823"/>
      <c r="F102" s="935"/>
      <c r="G102" s="873" t="str">
        <f>IF($AM101=0,"",VLOOKUP($AM101,②男入力!$B$10:$AN$33,3))</f>
        <v/>
      </c>
      <c r="H102" s="863" t="e">
        <f t="shared" ref="H102:J103" si="25">IF(G102=0,"",VLOOKUP(G102,$B$12:$Q$28,6))</f>
        <v>#N/A</v>
      </c>
      <c r="I102" s="863" t="e">
        <f t="shared" si="25"/>
        <v>#N/A</v>
      </c>
      <c r="J102" s="908" t="e">
        <f t="shared" si="25"/>
        <v>#N/A</v>
      </c>
      <c r="K102" s="863" t="str">
        <f>IF($AM101=0,"",VLOOKUP($AM101,②男入力!$B$10:$AN$33,7))</f>
        <v/>
      </c>
      <c r="L102" s="863" t="e">
        <f t="shared" ref="L102:N103" si="26">IF(K102=0,"",VLOOKUP(K102,$B$12:$Q$28,6))</f>
        <v>#N/A</v>
      </c>
      <c r="M102" s="863" t="e">
        <f t="shared" si="26"/>
        <v>#N/A</v>
      </c>
      <c r="N102" s="874" t="e">
        <f t="shared" si="26"/>
        <v>#N/A</v>
      </c>
      <c r="O102" s="912"/>
      <c r="P102" s="912"/>
      <c r="Q102" s="912"/>
      <c r="R102" s="912"/>
      <c r="S102" s="894"/>
      <c r="T102" s="894"/>
      <c r="U102" s="894"/>
      <c r="V102" s="894"/>
      <c r="W102" s="894"/>
      <c r="X102" s="894"/>
      <c r="Y102" s="897"/>
      <c r="Z102" s="897"/>
      <c r="AA102" s="897"/>
      <c r="AB102" s="897"/>
      <c r="AC102" s="897"/>
      <c r="AD102" s="900"/>
      <c r="AE102" s="900"/>
      <c r="AF102" s="900"/>
      <c r="AG102" s="900"/>
      <c r="AH102" s="900"/>
      <c r="AI102" s="903"/>
      <c r="AM102" s="906"/>
    </row>
    <row r="103" spans="2:39" ht="13.5" thickBot="1">
      <c r="B103" s="90"/>
      <c r="C103" s="936"/>
      <c r="D103" s="825"/>
      <c r="E103" s="825"/>
      <c r="F103" s="937"/>
      <c r="G103" s="888" t="s">
        <v>286</v>
      </c>
      <c r="H103" s="831" t="e">
        <f t="shared" si="25"/>
        <v>#N/A</v>
      </c>
      <c r="I103" s="831" t="e">
        <f t="shared" si="25"/>
        <v>#N/A</v>
      </c>
      <c r="J103" s="889" t="e">
        <f t="shared" si="25"/>
        <v>#N/A</v>
      </c>
      <c r="K103" s="831" t="s">
        <v>286</v>
      </c>
      <c r="L103" s="831" t="e">
        <f t="shared" si="26"/>
        <v>#N/A</v>
      </c>
      <c r="M103" s="831" t="e">
        <f t="shared" si="26"/>
        <v>#N/A</v>
      </c>
      <c r="N103" s="832" t="e">
        <f t="shared" si="26"/>
        <v>#N/A</v>
      </c>
      <c r="O103" s="834"/>
      <c r="P103" s="834"/>
      <c r="Q103" s="834"/>
      <c r="R103" s="834"/>
      <c r="S103" s="895"/>
      <c r="T103" s="895"/>
      <c r="U103" s="895"/>
      <c r="V103" s="895"/>
      <c r="W103" s="895"/>
      <c r="X103" s="895"/>
      <c r="Y103" s="898"/>
      <c r="Z103" s="898"/>
      <c r="AA103" s="898"/>
      <c r="AB103" s="898"/>
      <c r="AC103" s="898"/>
      <c r="AD103" s="901"/>
      <c r="AE103" s="901"/>
      <c r="AF103" s="901"/>
      <c r="AG103" s="901"/>
      <c r="AH103" s="901"/>
      <c r="AI103" s="904"/>
      <c r="AM103" s="907"/>
    </row>
    <row r="104" spans="2:39">
      <c r="B104" s="90"/>
      <c r="C104" s="931" t="str">
        <f>IF($AM104=0,"",VLOOKUP($AM104,②男入力!$B$10:$AS$33,40))</f>
        <v/>
      </c>
      <c r="D104" s="932"/>
      <c r="E104" s="932"/>
      <c r="F104" s="933"/>
      <c r="G104" s="909" t="str">
        <f>IF($AM104=0,"",VLOOKUP($AM104,②男入力!$B$10:$AN$33,11))</f>
        <v/>
      </c>
      <c r="H104" s="852"/>
      <c r="I104" s="852"/>
      <c r="J104" s="853"/>
      <c r="K104" s="852" t="str">
        <f>IF($AM104=0,"",VLOOKUP($AM104,②男入力!$B$10:$AN$33,15))</f>
        <v/>
      </c>
      <c r="L104" s="852"/>
      <c r="M104" s="852"/>
      <c r="N104" s="910"/>
      <c r="O104" s="911" t="str">
        <f>IF($AM104=0,"",VLOOKUP($AM104,②男入力!$B$10:$AN$33,19))</f>
        <v/>
      </c>
      <c r="P104" s="911"/>
      <c r="Q104" s="911" t="str">
        <f>IF($AM104=0,"",VLOOKUP($AM104,②男入力!$B$10:$AN$33,21))</f>
        <v/>
      </c>
      <c r="R104" s="911"/>
      <c r="S104" s="893" t="str">
        <f>IF($AM104=0,"",VLOOKUP($AM104,②男入力!$B$10:$AN$33,23))</f>
        <v/>
      </c>
      <c r="T104" s="893"/>
      <c r="U104" s="893"/>
      <c r="V104" s="893"/>
      <c r="W104" s="893"/>
      <c r="X104" s="893"/>
      <c r="Y104" s="896" t="str">
        <f>IF($AM104=0,"",VLOOKUP($AM104,②男入力!$B$10:$AN$33,29))</f>
        <v/>
      </c>
      <c r="Z104" s="896"/>
      <c r="AA104" s="896"/>
      <c r="AB104" s="896"/>
      <c r="AC104" s="896"/>
      <c r="AD104" s="899" t="str">
        <f>IF($AM104=0,"",VLOOKUP($AM104,②男入力!$B$10:$AN$33,34))</f>
        <v/>
      </c>
      <c r="AE104" s="899"/>
      <c r="AF104" s="899"/>
      <c r="AG104" s="899" t="str">
        <f>IF($AM104=0,"",VLOOKUP($AM104,②男入力!$B$10:$AN$33,37))</f>
        <v/>
      </c>
      <c r="AH104" s="899"/>
      <c r="AI104" s="902"/>
      <c r="AM104" s="905">
        <f>'⑤-3県男選択'!AD23</f>
        <v>0</v>
      </c>
    </row>
    <row r="105" spans="2:39">
      <c r="B105" s="90"/>
      <c r="C105" s="934"/>
      <c r="D105" s="823"/>
      <c r="E105" s="823"/>
      <c r="F105" s="935"/>
      <c r="G105" s="873" t="str">
        <f>IF($AM104=0,"",VLOOKUP($AM104,②男入力!$B$10:$AN$33,3))</f>
        <v/>
      </c>
      <c r="H105" s="863" t="e">
        <f t="shared" ref="H105:J106" si="27">IF(G105=0,"",VLOOKUP(G105,$B$12:$Q$28,6))</f>
        <v>#N/A</v>
      </c>
      <c r="I105" s="863" t="e">
        <f t="shared" si="27"/>
        <v>#N/A</v>
      </c>
      <c r="J105" s="908" t="e">
        <f t="shared" si="27"/>
        <v>#N/A</v>
      </c>
      <c r="K105" s="863" t="str">
        <f>IF($AM104=0,"",VLOOKUP($AM104,②男入力!$B$10:$AN$33,7))</f>
        <v/>
      </c>
      <c r="L105" s="863" t="e">
        <f t="shared" ref="L105:N106" si="28">IF(K105=0,"",VLOOKUP(K105,$B$12:$Q$28,6))</f>
        <v>#N/A</v>
      </c>
      <c r="M105" s="863" t="e">
        <f t="shared" si="28"/>
        <v>#N/A</v>
      </c>
      <c r="N105" s="874" t="e">
        <f t="shared" si="28"/>
        <v>#N/A</v>
      </c>
      <c r="O105" s="912"/>
      <c r="P105" s="912"/>
      <c r="Q105" s="912"/>
      <c r="R105" s="912"/>
      <c r="S105" s="894"/>
      <c r="T105" s="894"/>
      <c r="U105" s="894"/>
      <c r="V105" s="894"/>
      <c r="W105" s="894"/>
      <c r="X105" s="894"/>
      <c r="Y105" s="897"/>
      <c r="Z105" s="897"/>
      <c r="AA105" s="897"/>
      <c r="AB105" s="897"/>
      <c r="AC105" s="897"/>
      <c r="AD105" s="900"/>
      <c r="AE105" s="900"/>
      <c r="AF105" s="900"/>
      <c r="AG105" s="900"/>
      <c r="AH105" s="900"/>
      <c r="AI105" s="903"/>
      <c r="AM105" s="906"/>
    </row>
    <row r="106" spans="2:39" ht="13.5" thickBot="1">
      <c r="B106" s="90"/>
      <c r="C106" s="936"/>
      <c r="D106" s="825"/>
      <c r="E106" s="825"/>
      <c r="F106" s="937"/>
      <c r="G106" s="888" t="s">
        <v>286</v>
      </c>
      <c r="H106" s="831" t="e">
        <f t="shared" si="27"/>
        <v>#N/A</v>
      </c>
      <c r="I106" s="831" t="e">
        <f t="shared" si="27"/>
        <v>#N/A</v>
      </c>
      <c r="J106" s="889" t="e">
        <f t="shared" si="27"/>
        <v>#N/A</v>
      </c>
      <c r="K106" s="831" t="s">
        <v>286</v>
      </c>
      <c r="L106" s="831" t="e">
        <f t="shared" si="28"/>
        <v>#N/A</v>
      </c>
      <c r="M106" s="831" t="e">
        <f t="shared" si="28"/>
        <v>#N/A</v>
      </c>
      <c r="N106" s="832" t="e">
        <f t="shared" si="28"/>
        <v>#N/A</v>
      </c>
      <c r="O106" s="834"/>
      <c r="P106" s="834"/>
      <c r="Q106" s="834"/>
      <c r="R106" s="834"/>
      <c r="S106" s="895"/>
      <c r="T106" s="895"/>
      <c r="U106" s="895"/>
      <c r="V106" s="895"/>
      <c r="W106" s="895"/>
      <c r="X106" s="895"/>
      <c r="Y106" s="898"/>
      <c r="Z106" s="898"/>
      <c r="AA106" s="898"/>
      <c r="AB106" s="898"/>
      <c r="AC106" s="898"/>
      <c r="AD106" s="901"/>
      <c r="AE106" s="901"/>
      <c r="AF106" s="901"/>
      <c r="AG106" s="901"/>
      <c r="AH106" s="901"/>
      <c r="AI106" s="904"/>
      <c r="AM106" s="907"/>
    </row>
    <row r="107" spans="2:39">
      <c r="AB107" s="1" t="s">
        <v>13</v>
      </c>
    </row>
    <row r="108" spans="2:39" ht="7.5" customHeight="1"/>
    <row r="109" spans="2:39" ht="30.75" customHeight="1">
      <c r="C109" s="918" t="s">
        <v>402</v>
      </c>
      <c r="D109" s="919"/>
      <c r="E109" s="919"/>
      <c r="F109" s="919"/>
      <c r="G109" s="919"/>
      <c r="H109" s="919"/>
      <c r="I109" s="919"/>
      <c r="J109" s="919"/>
      <c r="K109" s="919"/>
      <c r="L109" s="919"/>
      <c r="M109" s="919"/>
      <c r="N109" s="919"/>
      <c r="O109" s="919"/>
      <c r="P109" s="919"/>
      <c r="Q109" s="919"/>
      <c r="R109" s="919"/>
      <c r="S109" s="919"/>
      <c r="T109" s="919"/>
      <c r="U109" s="919"/>
      <c r="V109" s="919"/>
      <c r="W109" s="919"/>
      <c r="X109" s="919"/>
      <c r="Y109" s="919"/>
      <c r="Z109" s="919"/>
      <c r="AA109" s="919"/>
      <c r="AB109" s="919"/>
      <c r="AC109" s="919"/>
      <c r="AD109" s="919"/>
      <c r="AE109" s="919"/>
      <c r="AF109" s="919"/>
      <c r="AG109" s="919"/>
      <c r="AH109" s="919"/>
      <c r="AI109" s="919"/>
    </row>
    <row r="110" spans="2:39" ht="7.5" customHeight="1"/>
    <row r="111" spans="2:39" ht="15.75" customHeight="1">
      <c r="C111" s="919" t="s">
        <v>348</v>
      </c>
      <c r="D111" s="919"/>
      <c r="E111" s="919"/>
      <c r="F111" s="919"/>
      <c r="G111" s="919"/>
      <c r="H111" s="919"/>
      <c r="I111" s="919"/>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row>
    <row r="112" spans="2:39" ht="7.5" customHeight="1"/>
    <row r="113" spans="3:35" ht="15.75" customHeight="1">
      <c r="D113" s="919" t="s">
        <v>349</v>
      </c>
      <c r="E113" s="919"/>
      <c r="F113" s="919"/>
      <c r="G113" s="919"/>
      <c r="H113" s="919"/>
      <c r="I113" s="919"/>
      <c r="J113" s="919"/>
      <c r="K113" s="919"/>
      <c r="L113" s="919"/>
      <c r="M113" s="919"/>
      <c r="N113" s="919"/>
      <c r="O113" s="919"/>
      <c r="P113" s="919"/>
      <c r="Q113" s="919"/>
      <c r="R113" s="919"/>
      <c r="S113" s="919"/>
      <c r="T113" s="919"/>
      <c r="U113" s="919"/>
      <c r="V113" s="919"/>
      <c r="W113" s="919"/>
      <c r="X113" s="919"/>
      <c r="Y113" s="919"/>
      <c r="Z113" s="919"/>
      <c r="AA113" s="919"/>
      <c r="AB113" s="919"/>
      <c r="AC113" s="919"/>
      <c r="AD113" s="919"/>
      <c r="AE113" s="919"/>
      <c r="AF113" s="919"/>
      <c r="AG113" s="919"/>
    </row>
    <row r="114" spans="3:35" ht="7.5" customHeight="1"/>
    <row r="115" spans="3:35">
      <c r="E115" s="1" t="s">
        <v>63</v>
      </c>
      <c r="G115" s="823">
        <f>⑦日付!$E$6</f>
        <v>7</v>
      </c>
      <c r="H115" s="823"/>
      <c r="I115" s="1" t="s">
        <v>14</v>
      </c>
      <c r="J115" s="823">
        <f>⑦日付!$H$6</f>
        <v>0</v>
      </c>
      <c r="K115" s="823"/>
      <c r="L115" s="1" t="s">
        <v>15</v>
      </c>
      <c r="M115" s="823">
        <f>⑦日付!$K$6</f>
        <v>0</v>
      </c>
      <c r="N115" s="823"/>
      <c r="O115" s="1" t="s">
        <v>16</v>
      </c>
    </row>
    <row r="117" spans="3:35">
      <c r="I117" s="920" t="s">
        <v>398</v>
      </c>
      <c r="J117" s="920"/>
      <c r="K117" s="920"/>
      <c r="L117" s="920"/>
      <c r="M117" s="920"/>
      <c r="N117" s="920"/>
      <c r="O117" s="920"/>
      <c r="P117" s="920"/>
      <c r="Q117" s="920"/>
      <c r="S117" s="916">
        <f>①基本情報!$B$9</f>
        <v>0</v>
      </c>
      <c r="T117" s="916"/>
      <c r="U117" s="916"/>
      <c r="V117" s="916"/>
      <c r="W117" s="916"/>
      <c r="X117" s="916"/>
      <c r="Y117" s="916"/>
      <c r="Z117" s="916"/>
      <c r="AA117" s="916"/>
      <c r="AB117" s="916"/>
      <c r="AC117" s="916"/>
      <c r="AD117" s="916"/>
      <c r="AE117" s="916"/>
      <c r="AF117" s="916"/>
      <c r="AG117" s="916"/>
      <c r="AH117" s="916"/>
      <c r="AI117" s="916"/>
    </row>
    <row r="119" spans="3:35">
      <c r="K119" s="920" t="s">
        <v>400</v>
      </c>
      <c r="L119" s="920"/>
      <c r="M119" s="920"/>
      <c r="N119" s="920"/>
      <c r="O119" s="920"/>
      <c r="P119" s="920"/>
      <c r="Q119" s="920"/>
      <c r="T119" s="917">
        <f>①基本情報!$U$12</f>
        <v>0</v>
      </c>
      <c r="U119" s="917"/>
      <c r="V119" s="917"/>
      <c r="W119" s="917"/>
      <c r="X119" s="917"/>
      <c r="Y119" s="917"/>
      <c r="Z119" s="917"/>
      <c r="AA119" s="917"/>
      <c r="AB119" s="917"/>
      <c r="AC119" s="917"/>
      <c r="AD119" s="917"/>
      <c r="AE119" s="917"/>
      <c r="AF119" s="1" t="s">
        <v>350</v>
      </c>
    </row>
    <row r="120" spans="3:35">
      <c r="O120" s="384"/>
      <c r="P120" s="384"/>
      <c r="Q120" s="384"/>
      <c r="R120" s="384"/>
      <c r="T120" s="385"/>
      <c r="U120" s="385"/>
      <c r="V120" s="385"/>
      <c r="W120" s="385"/>
      <c r="X120" s="385"/>
      <c r="Y120" s="385"/>
      <c r="Z120" s="385"/>
      <c r="AA120" s="385"/>
      <c r="AB120" s="385"/>
      <c r="AC120" s="385"/>
      <c r="AD120" s="385"/>
      <c r="AE120" s="385"/>
    </row>
    <row r="122" spans="3:35" ht="24" customHeight="1">
      <c r="H122" s="379" t="s">
        <v>63</v>
      </c>
      <c r="I122" s="2"/>
      <c r="J122" s="2"/>
      <c r="K122" s="810">
        <f t="shared" ref="K122" si="29">$K$4</f>
        <v>7</v>
      </c>
      <c r="L122" s="810"/>
      <c r="M122" s="810"/>
      <c r="N122" s="380"/>
      <c r="O122" s="48" t="s">
        <v>14</v>
      </c>
      <c r="P122" s="48" t="s">
        <v>335</v>
      </c>
      <c r="Q122" s="2"/>
      <c r="R122" s="811" t="str">
        <f>Top!$B$6</f>
        <v>第５０回関東中学校柔道大会</v>
      </c>
      <c r="S122" s="811"/>
      <c r="T122" s="811"/>
      <c r="U122" s="811"/>
      <c r="V122" s="811"/>
      <c r="W122" s="811"/>
      <c r="X122" s="811"/>
      <c r="Y122" s="811"/>
      <c r="Z122" s="811"/>
      <c r="AA122" s="811"/>
      <c r="AB122" s="811"/>
      <c r="AC122" s="811"/>
      <c r="AD122" s="811"/>
      <c r="AE122" s="811"/>
      <c r="AF122" s="811"/>
      <c r="AG122" s="811"/>
      <c r="AH122" s="811"/>
      <c r="AI122" s="811"/>
    </row>
    <row r="123" spans="3:35" ht="24" customHeight="1">
      <c r="H123" s="381"/>
      <c r="I123" s="2"/>
      <c r="J123" s="2"/>
      <c r="K123" s="2"/>
      <c r="L123" s="848">
        <f>Top!$E$6</f>
        <v>0</v>
      </c>
      <c r="M123" s="930"/>
      <c r="N123" s="930"/>
      <c r="O123" s="930"/>
      <c r="P123" s="930"/>
      <c r="Q123" s="930"/>
      <c r="R123" s="930"/>
      <c r="S123" s="930"/>
      <c r="T123" s="719" t="s">
        <v>336</v>
      </c>
      <c r="U123" s="812"/>
      <c r="V123" s="812"/>
      <c r="W123" s="812"/>
      <c r="X123" s="812"/>
      <c r="Y123" s="812"/>
      <c r="Z123" s="812"/>
      <c r="AA123" s="2"/>
      <c r="AB123" s="2"/>
      <c r="AC123" s="2"/>
      <c r="AD123" s="2"/>
    </row>
    <row r="124" spans="3:35" ht="24" customHeight="1">
      <c r="H124" s="837" t="s">
        <v>351</v>
      </c>
      <c r="I124" s="677"/>
      <c r="J124" s="677"/>
      <c r="K124" s="677"/>
      <c r="L124" s="677"/>
      <c r="M124" s="677"/>
      <c r="N124" s="677"/>
      <c r="O124" s="677"/>
      <c r="P124" s="677"/>
      <c r="Q124" s="677"/>
      <c r="R124" s="677"/>
      <c r="S124" s="677"/>
      <c r="T124" s="677"/>
      <c r="U124" s="677"/>
      <c r="V124" s="677"/>
      <c r="W124" s="677"/>
      <c r="X124" s="677"/>
      <c r="Y124" s="677"/>
      <c r="Z124" s="677"/>
      <c r="AA124" s="677"/>
      <c r="AB124" s="677"/>
      <c r="AC124" s="677"/>
      <c r="AD124" s="677"/>
    </row>
    <row r="125" spans="3:35" ht="14.25" customHeight="1" thickBot="1">
      <c r="H125" s="48"/>
      <c r="I125" s="28"/>
      <c r="J125" s="28"/>
      <c r="K125" s="28"/>
      <c r="L125" s="28"/>
      <c r="M125" s="28"/>
      <c r="N125" s="28"/>
      <c r="O125" s="28"/>
      <c r="P125" s="28"/>
      <c r="Q125" s="28"/>
      <c r="R125" s="28"/>
      <c r="S125" s="28"/>
      <c r="T125" s="28"/>
      <c r="U125" s="28"/>
      <c r="V125" s="28"/>
      <c r="W125" s="28"/>
      <c r="X125" s="28"/>
      <c r="Y125" s="28"/>
      <c r="Z125" s="28"/>
      <c r="AA125" s="28"/>
      <c r="AB125" s="28"/>
      <c r="AC125" s="28"/>
      <c r="AD125" s="28"/>
    </row>
    <row r="126" spans="3:35">
      <c r="C126" s="838" t="s">
        <v>215</v>
      </c>
      <c r="D126" s="675"/>
      <c r="E126" s="675"/>
      <c r="F126" s="675"/>
      <c r="G126" s="675"/>
      <c r="H126" s="675"/>
      <c r="I126" s="675"/>
      <c r="J126" s="691"/>
      <c r="K126" s="839" t="s">
        <v>215</v>
      </c>
      <c r="L126" s="840"/>
      <c r="M126" s="840"/>
      <c r="N126" s="841"/>
      <c r="O126" s="679" t="s">
        <v>0</v>
      </c>
      <c r="P126" s="679"/>
      <c r="Q126" s="679"/>
      <c r="R126" s="679"/>
      <c r="S126" s="679"/>
      <c r="T126" s="679"/>
      <c r="U126" s="679"/>
      <c r="V126" s="679"/>
      <c r="W126" s="679"/>
      <c r="X126" s="679"/>
      <c r="Y126" s="679"/>
      <c r="Z126" s="679"/>
      <c r="AA126" s="679"/>
      <c r="AB126" s="679"/>
      <c r="AC126" s="675" t="s">
        <v>1</v>
      </c>
      <c r="AD126" s="675"/>
      <c r="AE126" s="675"/>
      <c r="AF126" s="675"/>
      <c r="AG126" s="675"/>
      <c r="AH126" s="675"/>
      <c r="AI126" s="705"/>
    </row>
    <row r="127" spans="3:35">
      <c r="C127" s="842" t="s">
        <v>398</v>
      </c>
      <c r="D127" s="843"/>
      <c r="E127" s="843"/>
      <c r="F127" s="843"/>
      <c r="G127" s="843"/>
      <c r="H127" s="843"/>
      <c r="I127" s="843"/>
      <c r="J127" s="844"/>
      <c r="K127" s="845" t="s">
        <v>405</v>
      </c>
      <c r="L127" s="846"/>
      <c r="M127" s="846"/>
      <c r="N127" s="847"/>
      <c r="O127" s="680"/>
      <c r="P127" s="680"/>
      <c r="Q127" s="680"/>
      <c r="R127" s="680"/>
      <c r="S127" s="680"/>
      <c r="T127" s="680"/>
      <c r="U127" s="680"/>
      <c r="V127" s="680"/>
      <c r="W127" s="680"/>
      <c r="X127" s="680"/>
      <c r="Y127" s="680"/>
      <c r="Z127" s="680"/>
      <c r="AA127" s="680"/>
      <c r="AB127" s="680"/>
      <c r="AC127" s="727"/>
      <c r="AD127" s="727"/>
      <c r="AE127" s="727"/>
      <c r="AF127" s="727"/>
      <c r="AG127" s="727"/>
      <c r="AH127" s="727"/>
      <c r="AI127" s="728"/>
    </row>
    <row r="128" spans="3:35">
      <c r="C128" s="813">
        <f>①基本情報!$B$8</f>
        <v>0</v>
      </c>
      <c r="D128" s="814"/>
      <c r="E128" s="814"/>
      <c r="F128" s="814"/>
      <c r="G128" s="814"/>
      <c r="H128" s="814"/>
      <c r="I128" s="814"/>
      <c r="J128" s="815"/>
      <c r="K128" s="816">
        <f>①基本情報!$J$8</f>
        <v>0</v>
      </c>
      <c r="L128" s="817"/>
      <c r="M128" s="817"/>
      <c r="N128" s="818"/>
      <c r="O128" s="382" t="s">
        <v>2</v>
      </c>
      <c r="P128" s="819">
        <f>①基本情報!$O$8</f>
        <v>0</v>
      </c>
      <c r="Q128" s="820"/>
      <c r="R128" s="820"/>
      <c r="S128" s="820"/>
      <c r="T128" s="820"/>
      <c r="U128" s="820"/>
      <c r="V128" s="820"/>
      <c r="W128" s="820"/>
      <c r="X128" s="820"/>
      <c r="Y128" s="820"/>
      <c r="Z128" s="820"/>
      <c r="AA128" s="820"/>
      <c r="AB128" s="820"/>
      <c r="AC128" s="821">
        <f>①基本情報!$AC$8</f>
        <v>0</v>
      </c>
      <c r="AD128" s="821"/>
      <c r="AE128" s="821"/>
      <c r="AF128" s="821"/>
      <c r="AG128" s="821"/>
      <c r="AH128" s="821"/>
      <c r="AI128" s="822"/>
    </row>
    <row r="129" spans="3:35">
      <c r="C129" s="827">
        <f>①基本情報!$B$9</f>
        <v>0</v>
      </c>
      <c r="D129" s="828"/>
      <c r="E129" s="828"/>
      <c r="F129" s="828"/>
      <c r="G129" s="828"/>
      <c r="H129" s="828"/>
      <c r="I129" s="828"/>
      <c r="J129" s="829"/>
      <c r="K129" s="833">
        <f>①基本情報!$J$9</f>
        <v>0</v>
      </c>
      <c r="L129" s="833"/>
      <c r="M129" s="833"/>
      <c r="N129" s="833"/>
      <c r="O129" s="835">
        <f>①基本情報!$N$9</f>
        <v>0</v>
      </c>
      <c r="P129" s="835"/>
      <c r="Q129" s="835"/>
      <c r="R129" s="835"/>
      <c r="S129" s="835"/>
      <c r="T129" s="835"/>
      <c r="U129" s="835"/>
      <c r="V129" s="835"/>
      <c r="W129" s="835"/>
      <c r="X129" s="835"/>
      <c r="Y129" s="835"/>
      <c r="Z129" s="835"/>
      <c r="AA129" s="835"/>
      <c r="AB129" s="835"/>
      <c r="AC129" s="823"/>
      <c r="AD129" s="823"/>
      <c r="AE129" s="823"/>
      <c r="AF129" s="823"/>
      <c r="AG129" s="823"/>
      <c r="AH129" s="823"/>
      <c r="AI129" s="824"/>
    </row>
    <row r="130" spans="3:35" ht="13.5" thickBot="1">
      <c r="C130" s="830"/>
      <c r="D130" s="831"/>
      <c r="E130" s="831"/>
      <c r="F130" s="831"/>
      <c r="G130" s="831"/>
      <c r="H130" s="831"/>
      <c r="I130" s="831"/>
      <c r="J130" s="832"/>
      <c r="K130" s="834"/>
      <c r="L130" s="834"/>
      <c r="M130" s="834"/>
      <c r="N130" s="834"/>
      <c r="O130" s="836"/>
      <c r="P130" s="836"/>
      <c r="Q130" s="836"/>
      <c r="R130" s="836"/>
      <c r="S130" s="836"/>
      <c r="T130" s="836"/>
      <c r="U130" s="836"/>
      <c r="V130" s="836"/>
      <c r="W130" s="836"/>
      <c r="X130" s="836"/>
      <c r="Y130" s="836"/>
      <c r="Z130" s="836"/>
      <c r="AA130" s="836"/>
      <c r="AB130" s="836"/>
      <c r="AC130" s="825"/>
      <c r="AD130" s="825"/>
      <c r="AE130" s="825"/>
      <c r="AF130" s="825"/>
      <c r="AG130" s="825"/>
      <c r="AH130" s="825"/>
      <c r="AI130" s="826"/>
    </row>
    <row r="131" spans="3:35" ht="13.5" thickBot="1"/>
    <row r="132" spans="3:35">
      <c r="C132" s="838" t="s">
        <v>184</v>
      </c>
      <c r="D132" s="675"/>
      <c r="E132" s="675"/>
      <c r="F132" s="868" t="s">
        <v>163</v>
      </c>
      <c r="G132" s="691"/>
      <c r="H132" s="870">
        <f>①基本情報!$N$18</f>
        <v>0</v>
      </c>
      <c r="I132" s="871"/>
      <c r="J132" s="871"/>
      <c r="K132" s="871"/>
      <c r="L132" s="871"/>
      <c r="M132" s="871"/>
      <c r="N132" s="872"/>
      <c r="O132" s="849" t="s">
        <v>215</v>
      </c>
      <c r="P132" s="850"/>
      <c r="Q132" s="850"/>
      <c r="R132" s="850"/>
      <c r="S132" s="850"/>
      <c r="T132" s="850"/>
      <c r="U132" s="851"/>
      <c r="V132" s="852">
        <f>①基本情報!$D$17</f>
        <v>0</v>
      </c>
      <c r="W132" s="852"/>
      <c r="X132" s="852"/>
      <c r="Y132" s="852"/>
      <c r="Z132" s="852"/>
      <c r="AA132" s="852"/>
      <c r="AB132" s="853"/>
      <c r="AC132" s="852">
        <f>①基本情報!$I$17</f>
        <v>0</v>
      </c>
      <c r="AD132" s="852"/>
      <c r="AE132" s="852"/>
      <c r="AF132" s="852"/>
      <c r="AG132" s="852"/>
      <c r="AH132" s="852"/>
      <c r="AI132" s="854"/>
    </row>
    <row r="133" spans="3:35">
      <c r="C133" s="866"/>
      <c r="D133" s="677"/>
      <c r="E133" s="677"/>
      <c r="F133" s="676"/>
      <c r="G133" s="692"/>
      <c r="H133" s="873"/>
      <c r="I133" s="863"/>
      <c r="J133" s="863"/>
      <c r="K133" s="863"/>
      <c r="L133" s="863"/>
      <c r="M133" s="863"/>
      <c r="N133" s="874"/>
      <c r="O133" s="855" t="s">
        <v>338</v>
      </c>
      <c r="P133" s="856"/>
      <c r="Q133" s="856"/>
      <c r="R133" s="856"/>
      <c r="S133" s="856"/>
      <c r="T133" s="856"/>
      <c r="U133" s="857"/>
      <c r="V133" s="828">
        <f>①基本情報!$D$18</f>
        <v>0</v>
      </c>
      <c r="W133" s="828"/>
      <c r="X133" s="828"/>
      <c r="Y133" s="828"/>
      <c r="Z133" s="828"/>
      <c r="AA133" s="828"/>
      <c r="AB133" s="860"/>
      <c r="AC133" s="863">
        <f>①基本情報!$I$18</f>
        <v>0</v>
      </c>
      <c r="AD133" s="863"/>
      <c r="AE133" s="863"/>
      <c r="AF133" s="863"/>
      <c r="AG133" s="863"/>
      <c r="AH133" s="863"/>
      <c r="AI133" s="864"/>
    </row>
    <row r="134" spans="3:35">
      <c r="C134" s="867"/>
      <c r="D134" s="727"/>
      <c r="E134" s="727"/>
      <c r="F134" s="858"/>
      <c r="G134" s="869"/>
      <c r="H134" s="875"/>
      <c r="I134" s="861"/>
      <c r="J134" s="861"/>
      <c r="K134" s="861"/>
      <c r="L134" s="861"/>
      <c r="M134" s="861"/>
      <c r="N134" s="876"/>
      <c r="O134" s="858"/>
      <c r="P134" s="727"/>
      <c r="Q134" s="727"/>
      <c r="R134" s="727"/>
      <c r="S134" s="727"/>
      <c r="T134" s="727"/>
      <c r="U134" s="859"/>
      <c r="V134" s="861"/>
      <c r="W134" s="861"/>
      <c r="X134" s="861"/>
      <c r="Y134" s="861"/>
      <c r="Z134" s="861"/>
      <c r="AA134" s="861"/>
      <c r="AB134" s="862"/>
      <c r="AC134" s="861"/>
      <c r="AD134" s="861"/>
      <c r="AE134" s="861"/>
      <c r="AF134" s="861"/>
      <c r="AG134" s="861"/>
      <c r="AH134" s="861"/>
      <c r="AI134" s="865"/>
    </row>
    <row r="135" spans="3:35">
      <c r="C135" s="684" t="s">
        <v>406</v>
      </c>
      <c r="D135" s="671"/>
      <c r="E135" s="671"/>
      <c r="F135" s="671"/>
      <c r="G135" s="671"/>
      <c r="H135" s="671"/>
      <c r="I135" s="671"/>
      <c r="J135" s="674"/>
      <c r="K135" s="670" t="s">
        <v>404</v>
      </c>
      <c r="L135" s="671"/>
      <c r="M135" s="671"/>
      <c r="N135" s="671"/>
      <c r="O135" s="677"/>
      <c r="P135" s="677"/>
      <c r="Q135" s="877"/>
      <c r="R135" s="863">
        <f>①基本情報!$N$20</f>
        <v>0</v>
      </c>
      <c r="S135" s="863"/>
      <c r="T135" s="863"/>
      <c r="U135" s="863"/>
      <c r="V135" s="863"/>
      <c r="W135" s="817"/>
      <c r="X135" s="817"/>
      <c r="Y135" s="817"/>
      <c r="Z135" s="817"/>
      <c r="AA135" s="817"/>
      <c r="AB135" s="817"/>
      <c r="AC135" s="817"/>
      <c r="AD135" s="817"/>
      <c r="AE135" s="817"/>
      <c r="AF135" s="817"/>
      <c r="AG135" s="817"/>
      <c r="AH135" s="817"/>
      <c r="AI135" s="879"/>
    </row>
    <row r="136" spans="3:35" ht="13.5" thickBot="1">
      <c r="C136" s="685"/>
      <c r="D136" s="634"/>
      <c r="E136" s="634"/>
      <c r="F136" s="634"/>
      <c r="G136" s="634"/>
      <c r="H136" s="634"/>
      <c r="I136" s="634"/>
      <c r="J136" s="635"/>
      <c r="K136" s="633"/>
      <c r="L136" s="634"/>
      <c r="M136" s="634"/>
      <c r="N136" s="634"/>
      <c r="O136" s="634"/>
      <c r="P136" s="634"/>
      <c r="Q136" s="878"/>
      <c r="R136" s="831"/>
      <c r="S136" s="831"/>
      <c r="T136" s="831"/>
      <c r="U136" s="831"/>
      <c r="V136" s="831"/>
      <c r="W136" s="831"/>
      <c r="X136" s="831"/>
      <c r="Y136" s="831"/>
      <c r="Z136" s="831"/>
      <c r="AA136" s="831"/>
      <c r="AB136" s="831"/>
      <c r="AC136" s="831"/>
      <c r="AD136" s="831"/>
      <c r="AE136" s="831"/>
      <c r="AF136" s="831"/>
      <c r="AG136" s="831"/>
      <c r="AH136" s="831"/>
      <c r="AI136" s="880"/>
    </row>
    <row r="137" spans="3:35" ht="13.5" thickBot="1"/>
    <row r="138" spans="3:35">
      <c r="C138" s="891" t="s">
        <v>185</v>
      </c>
      <c r="D138" s="871"/>
      <c r="E138" s="871"/>
      <c r="F138" s="870">
        <f>①基本情報!$D$29</f>
        <v>0</v>
      </c>
      <c r="G138" s="871"/>
      <c r="H138" s="871"/>
      <c r="I138" s="871"/>
      <c r="J138" s="871"/>
      <c r="K138" s="871"/>
      <c r="L138" s="871"/>
      <c r="M138" s="871"/>
      <c r="N138" s="872"/>
      <c r="O138" s="881" t="s">
        <v>215</v>
      </c>
      <c r="P138" s="882"/>
      <c r="Q138" s="882"/>
      <c r="R138" s="882"/>
      <c r="S138" s="882"/>
      <c r="T138" s="882"/>
      <c r="U138" s="883"/>
      <c r="V138" s="852">
        <f>①基本情報!$D$26</f>
        <v>0</v>
      </c>
      <c r="W138" s="852"/>
      <c r="X138" s="852"/>
      <c r="Y138" s="852"/>
      <c r="Z138" s="852"/>
      <c r="AA138" s="852"/>
      <c r="AB138" s="853"/>
      <c r="AC138" s="852">
        <f>①基本情報!$I$26</f>
        <v>0</v>
      </c>
      <c r="AD138" s="852"/>
      <c r="AE138" s="852"/>
      <c r="AF138" s="852"/>
      <c r="AG138" s="852"/>
      <c r="AH138" s="852"/>
      <c r="AI138" s="854"/>
    </row>
    <row r="139" spans="3:35">
      <c r="C139" s="892"/>
      <c r="D139" s="863"/>
      <c r="E139" s="863"/>
      <c r="F139" s="873"/>
      <c r="G139" s="863"/>
      <c r="H139" s="863"/>
      <c r="I139" s="863"/>
      <c r="J139" s="863"/>
      <c r="K139" s="863"/>
      <c r="L139" s="863"/>
      <c r="M139" s="863"/>
      <c r="N139" s="874"/>
      <c r="O139" s="884" t="s">
        <v>339</v>
      </c>
      <c r="P139" s="885"/>
      <c r="Q139" s="885"/>
      <c r="R139" s="885"/>
      <c r="S139" s="885"/>
      <c r="T139" s="885"/>
      <c r="U139" s="886"/>
      <c r="V139" s="887">
        <f>①基本情報!$D$27</f>
        <v>0</v>
      </c>
      <c r="W139" s="828"/>
      <c r="X139" s="828"/>
      <c r="Y139" s="828"/>
      <c r="Z139" s="828"/>
      <c r="AA139" s="828"/>
      <c r="AB139" s="860"/>
      <c r="AC139" s="828">
        <f>①基本情報!$I$27</f>
        <v>0</v>
      </c>
      <c r="AD139" s="828"/>
      <c r="AE139" s="828"/>
      <c r="AF139" s="828"/>
      <c r="AG139" s="828"/>
      <c r="AH139" s="828"/>
      <c r="AI139" s="890"/>
    </row>
    <row r="140" spans="3:35" ht="13.5" thickBot="1">
      <c r="C140" s="830"/>
      <c r="D140" s="831"/>
      <c r="E140" s="831"/>
      <c r="F140" s="888"/>
      <c r="G140" s="831"/>
      <c r="H140" s="831"/>
      <c r="I140" s="831"/>
      <c r="J140" s="831"/>
      <c r="K140" s="831"/>
      <c r="L140" s="831"/>
      <c r="M140" s="831"/>
      <c r="N140" s="832"/>
      <c r="O140" s="520"/>
      <c r="P140" s="484"/>
      <c r="Q140" s="484"/>
      <c r="R140" s="484"/>
      <c r="S140" s="484"/>
      <c r="T140" s="484"/>
      <c r="U140" s="485"/>
      <c r="V140" s="888"/>
      <c r="W140" s="831"/>
      <c r="X140" s="831"/>
      <c r="Y140" s="831"/>
      <c r="Z140" s="831"/>
      <c r="AA140" s="831"/>
      <c r="AB140" s="889"/>
      <c r="AC140" s="831"/>
      <c r="AD140" s="831"/>
      <c r="AE140" s="831"/>
      <c r="AF140" s="831"/>
      <c r="AG140" s="831"/>
      <c r="AH140" s="831"/>
      <c r="AI140" s="880"/>
    </row>
    <row r="141" spans="3:35" ht="13.5" thickBot="1"/>
    <row r="142" spans="3:35">
      <c r="C142" s="838" t="s">
        <v>352</v>
      </c>
      <c r="D142" s="675"/>
      <c r="E142" s="675"/>
      <c r="F142" s="691"/>
      <c r="G142" s="849" t="s">
        <v>340</v>
      </c>
      <c r="H142" s="850"/>
      <c r="I142" s="850"/>
      <c r="J142" s="850"/>
      <c r="K142" s="850"/>
      <c r="L142" s="850"/>
      <c r="M142" s="850"/>
      <c r="N142" s="913"/>
      <c r="O142" s="868" t="s">
        <v>4</v>
      </c>
      <c r="P142" s="691"/>
      <c r="Q142" s="868" t="s">
        <v>5</v>
      </c>
      <c r="R142" s="691"/>
      <c r="S142" s="868" t="s">
        <v>6</v>
      </c>
      <c r="T142" s="675"/>
      <c r="U142" s="675"/>
      <c r="V142" s="675"/>
      <c r="W142" s="675"/>
      <c r="X142" s="691"/>
      <c r="Y142" s="649" t="s">
        <v>341</v>
      </c>
      <c r="Z142" s="650"/>
      <c r="AA142" s="650"/>
      <c r="AB142" s="650"/>
      <c r="AC142" s="651"/>
      <c r="AD142" s="581" t="s">
        <v>7</v>
      </c>
      <c r="AE142" s="570"/>
      <c r="AF142" s="571"/>
      <c r="AG142" s="581" t="s">
        <v>8</v>
      </c>
      <c r="AH142" s="570"/>
      <c r="AI142" s="938"/>
    </row>
    <row r="143" spans="3:35" ht="13.5" customHeight="1">
      <c r="C143" s="866"/>
      <c r="D143" s="677"/>
      <c r="E143" s="677"/>
      <c r="F143" s="692"/>
      <c r="G143" s="855" t="s">
        <v>9</v>
      </c>
      <c r="H143" s="856"/>
      <c r="I143" s="856"/>
      <c r="J143" s="857"/>
      <c r="K143" s="677" t="s">
        <v>10</v>
      </c>
      <c r="L143" s="677"/>
      <c r="M143" s="677"/>
      <c r="N143" s="692"/>
      <c r="O143" s="676"/>
      <c r="P143" s="692"/>
      <c r="Q143" s="676"/>
      <c r="R143" s="692"/>
      <c r="S143" s="676"/>
      <c r="T143" s="677"/>
      <c r="U143" s="677"/>
      <c r="V143" s="677"/>
      <c r="W143" s="677"/>
      <c r="X143" s="692"/>
      <c r="Y143" s="652"/>
      <c r="Z143" s="653"/>
      <c r="AA143" s="653"/>
      <c r="AB143" s="653"/>
      <c r="AC143" s="654"/>
      <c r="AD143" s="775"/>
      <c r="AE143" s="472"/>
      <c r="AF143" s="473"/>
      <c r="AG143" s="775"/>
      <c r="AH143" s="472"/>
      <c r="AI143" s="939"/>
    </row>
    <row r="144" spans="3:35" ht="13.5" thickBot="1">
      <c r="C144" s="685"/>
      <c r="D144" s="634"/>
      <c r="E144" s="634"/>
      <c r="F144" s="635"/>
      <c r="G144" s="633"/>
      <c r="H144" s="634"/>
      <c r="I144" s="634"/>
      <c r="J144" s="878"/>
      <c r="K144" s="634"/>
      <c r="L144" s="634"/>
      <c r="M144" s="634"/>
      <c r="N144" s="635"/>
      <c r="O144" s="633"/>
      <c r="P144" s="635"/>
      <c r="Q144" s="633"/>
      <c r="R144" s="635"/>
      <c r="S144" s="633"/>
      <c r="T144" s="634"/>
      <c r="U144" s="634"/>
      <c r="V144" s="634"/>
      <c r="W144" s="634"/>
      <c r="X144" s="635"/>
      <c r="Y144" s="655"/>
      <c r="Z144" s="656"/>
      <c r="AA144" s="656"/>
      <c r="AB144" s="656"/>
      <c r="AC144" s="657"/>
      <c r="AD144" s="520"/>
      <c r="AE144" s="484"/>
      <c r="AF144" s="485"/>
      <c r="AG144" s="520"/>
      <c r="AH144" s="484"/>
      <c r="AI144" s="940"/>
    </row>
    <row r="145" spans="2:39">
      <c r="B145" s="90"/>
      <c r="C145" s="931" t="str">
        <f>IF($AM145=0,"",VLOOKUP($AM145,②男入力!$B$10:$AS$33,40))</f>
        <v/>
      </c>
      <c r="D145" s="932"/>
      <c r="E145" s="932"/>
      <c r="F145" s="933"/>
      <c r="G145" s="909" t="str">
        <f>IF($AM145=0,"",VLOOKUP($AM145,②男入力!$B$10:$AN$33,11))</f>
        <v/>
      </c>
      <c r="H145" s="852"/>
      <c r="I145" s="852"/>
      <c r="J145" s="853"/>
      <c r="K145" s="852" t="str">
        <f>IF($AM145=0,"",VLOOKUP($AM145,②男入力!$B$10:$AN$33,15))</f>
        <v/>
      </c>
      <c r="L145" s="852"/>
      <c r="M145" s="852"/>
      <c r="N145" s="910"/>
      <c r="O145" s="911" t="str">
        <f>IF($AM145=0,"",VLOOKUP($AM145,②男入力!$B$10:$AN$33,19))</f>
        <v/>
      </c>
      <c r="P145" s="911"/>
      <c r="Q145" s="911" t="str">
        <f>IF($AM145=0,"",VLOOKUP($AM145,②男入力!$B$10:$AN$33,21))</f>
        <v/>
      </c>
      <c r="R145" s="911"/>
      <c r="S145" s="893" t="str">
        <f>IF($AM145=0,"",VLOOKUP($AM145,②男入力!$B$10:$AN$33,23))</f>
        <v/>
      </c>
      <c r="T145" s="893"/>
      <c r="U145" s="893"/>
      <c r="V145" s="893"/>
      <c r="W145" s="893"/>
      <c r="X145" s="893"/>
      <c r="Y145" s="896" t="str">
        <f>IF($AM145=0,"",VLOOKUP($AM145,②男入力!$B$10:$AN$33,29))</f>
        <v/>
      </c>
      <c r="Z145" s="896"/>
      <c r="AA145" s="896"/>
      <c r="AB145" s="896"/>
      <c r="AC145" s="896"/>
      <c r="AD145" s="899" t="str">
        <f>IF($AM145=0,"",VLOOKUP($AM145,②男入力!$B$10:$AN$33,34))</f>
        <v/>
      </c>
      <c r="AE145" s="899"/>
      <c r="AF145" s="899"/>
      <c r="AG145" s="899" t="str">
        <f>IF($AM145=0,"",VLOOKUP($AM145,②男入力!$B$10:$AN$33,37))</f>
        <v/>
      </c>
      <c r="AH145" s="899"/>
      <c r="AI145" s="902"/>
      <c r="AM145" s="905">
        <f>'⑤-3県男選択'!AD24</f>
        <v>0</v>
      </c>
    </row>
    <row r="146" spans="2:39">
      <c r="B146" s="90"/>
      <c r="C146" s="934"/>
      <c r="D146" s="823"/>
      <c r="E146" s="823"/>
      <c r="F146" s="935"/>
      <c r="G146" s="873" t="str">
        <f>IF($AM145=0,"",VLOOKUP($AM145,②男入力!$B$10:$AN$33,3))</f>
        <v/>
      </c>
      <c r="H146" s="863" t="e">
        <f t="shared" ref="H146:J147" si="30">IF(G146=0,"",VLOOKUP(G146,$B$12:$Q$28,6))</f>
        <v>#N/A</v>
      </c>
      <c r="I146" s="863" t="e">
        <f t="shared" si="30"/>
        <v>#N/A</v>
      </c>
      <c r="J146" s="908" t="e">
        <f t="shared" si="30"/>
        <v>#N/A</v>
      </c>
      <c r="K146" s="863" t="str">
        <f>IF($AM145=0,"",VLOOKUP($AM145,②男入力!$B$10:$AN$33,7))</f>
        <v/>
      </c>
      <c r="L146" s="863" t="e">
        <f t="shared" ref="L146:N147" si="31">IF(K146=0,"",VLOOKUP(K146,$B$12:$Q$28,6))</f>
        <v>#N/A</v>
      </c>
      <c r="M146" s="863" t="e">
        <f t="shared" si="31"/>
        <v>#N/A</v>
      </c>
      <c r="N146" s="874" t="e">
        <f t="shared" si="31"/>
        <v>#N/A</v>
      </c>
      <c r="O146" s="912"/>
      <c r="P146" s="912"/>
      <c r="Q146" s="912"/>
      <c r="R146" s="912"/>
      <c r="S146" s="894"/>
      <c r="T146" s="894"/>
      <c r="U146" s="894"/>
      <c r="V146" s="894"/>
      <c r="W146" s="894"/>
      <c r="X146" s="894"/>
      <c r="Y146" s="897"/>
      <c r="Z146" s="897"/>
      <c r="AA146" s="897"/>
      <c r="AB146" s="897"/>
      <c r="AC146" s="897"/>
      <c r="AD146" s="900"/>
      <c r="AE146" s="900"/>
      <c r="AF146" s="900"/>
      <c r="AG146" s="900"/>
      <c r="AH146" s="900"/>
      <c r="AI146" s="903"/>
      <c r="AM146" s="906"/>
    </row>
    <row r="147" spans="2:39" ht="13.5" thickBot="1">
      <c r="B147" s="90"/>
      <c r="C147" s="936"/>
      <c r="D147" s="825"/>
      <c r="E147" s="825"/>
      <c r="F147" s="937"/>
      <c r="G147" s="888" t="s">
        <v>286</v>
      </c>
      <c r="H147" s="831" t="e">
        <f t="shared" si="30"/>
        <v>#N/A</v>
      </c>
      <c r="I147" s="831" t="e">
        <f t="shared" si="30"/>
        <v>#N/A</v>
      </c>
      <c r="J147" s="889" t="e">
        <f t="shared" si="30"/>
        <v>#N/A</v>
      </c>
      <c r="K147" s="831" t="s">
        <v>286</v>
      </c>
      <c r="L147" s="831" t="e">
        <f t="shared" si="31"/>
        <v>#N/A</v>
      </c>
      <c r="M147" s="831" t="e">
        <f t="shared" si="31"/>
        <v>#N/A</v>
      </c>
      <c r="N147" s="832" t="e">
        <f t="shared" si="31"/>
        <v>#N/A</v>
      </c>
      <c r="O147" s="834"/>
      <c r="P147" s="834"/>
      <c r="Q147" s="834"/>
      <c r="R147" s="834"/>
      <c r="S147" s="895"/>
      <c r="T147" s="895"/>
      <c r="U147" s="895"/>
      <c r="V147" s="895"/>
      <c r="W147" s="895"/>
      <c r="X147" s="895"/>
      <c r="Y147" s="898"/>
      <c r="Z147" s="898"/>
      <c r="AA147" s="898"/>
      <c r="AB147" s="898"/>
      <c r="AC147" s="898"/>
      <c r="AD147" s="901"/>
      <c r="AE147" s="901"/>
      <c r="AF147" s="901"/>
      <c r="AG147" s="901"/>
      <c r="AH147" s="901"/>
      <c r="AI147" s="904"/>
      <c r="AM147" s="907"/>
    </row>
    <row r="148" spans="2:39">
      <c r="C148" s="931" t="str">
        <f>IF($AM148=0,"",VLOOKUP($AM148,②男入力!$B$10:$AS$33,40))</f>
        <v/>
      </c>
      <c r="D148" s="932"/>
      <c r="E148" s="932"/>
      <c r="F148" s="933"/>
      <c r="G148" s="909" t="str">
        <f>IF($AM148=0,"",VLOOKUP($AM148,②男入力!$B$10:$AN$33,11))</f>
        <v/>
      </c>
      <c r="H148" s="852"/>
      <c r="I148" s="852"/>
      <c r="J148" s="853"/>
      <c r="K148" s="852" t="str">
        <f>IF($AM148=0,"",VLOOKUP($AM148,②男入力!$B$10:$AN$33,15))</f>
        <v/>
      </c>
      <c r="L148" s="852"/>
      <c r="M148" s="852"/>
      <c r="N148" s="910"/>
      <c r="O148" s="911" t="str">
        <f>IF($AM148=0,"",VLOOKUP($AM148,②男入力!$B$10:$AN$33,19))</f>
        <v/>
      </c>
      <c r="P148" s="911"/>
      <c r="Q148" s="911" t="str">
        <f>IF($AM148=0,"",VLOOKUP($AM148,②男入力!$B$10:$AN$33,21))</f>
        <v/>
      </c>
      <c r="R148" s="911"/>
      <c r="S148" s="893" t="str">
        <f>IF($AM148=0,"",VLOOKUP($AM148,②男入力!$B$10:$AN$33,23))</f>
        <v/>
      </c>
      <c r="T148" s="893"/>
      <c r="U148" s="893"/>
      <c r="V148" s="893"/>
      <c r="W148" s="893"/>
      <c r="X148" s="893"/>
      <c r="Y148" s="896" t="str">
        <f>IF($AM148=0,"",VLOOKUP($AM148,②男入力!$B$10:$AN$33,29))</f>
        <v/>
      </c>
      <c r="Z148" s="896"/>
      <c r="AA148" s="896"/>
      <c r="AB148" s="896"/>
      <c r="AC148" s="896"/>
      <c r="AD148" s="899" t="str">
        <f>IF($AM148=0,"",VLOOKUP($AM148,②男入力!$B$10:$AN$33,34))</f>
        <v/>
      </c>
      <c r="AE148" s="899"/>
      <c r="AF148" s="899"/>
      <c r="AG148" s="899" t="str">
        <f>IF($AM148=0,"",VLOOKUP($AM148,②男入力!$B$10:$AN$33,37))</f>
        <v/>
      </c>
      <c r="AH148" s="899"/>
      <c r="AI148" s="902"/>
      <c r="AM148" s="905">
        <f>'⑤-3県男選択'!AD25</f>
        <v>0</v>
      </c>
    </row>
    <row r="149" spans="2:39">
      <c r="C149" s="934"/>
      <c r="D149" s="823"/>
      <c r="E149" s="823"/>
      <c r="F149" s="935"/>
      <c r="G149" s="873" t="str">
        <f>IF($AM148=0,"",VLOOKUP($AM148,②男入力!$B$10:$AN$33,3))</f>
        <v/>
      </c>
      <c r="H149" s="863" t="e">
        <f t="shared" ref="H149:J150" si="32">IF(G149=0,"",VLOOKUP(G149,$B$12:$Q$28,6))</f>
        <v>#N/A</v>
      </c>
      <c r="I149" s="863" t="e">
        <f t="shared" si="32"/>
        <v>#N/A</v>
      </c>
      <c r="J149" s="908" t="e">
        <f t="shared" si="32"/>
        <v>#N/A</v>
      </c>
      <c r="K149" s="863" t="str">
        <f>IF($AM148=0,"",VLOOKUP($AM148,②男入力!$B$10:$AN$33,7))</f>
        <v/>
      </c>
      <c r="L149" s="863" t="e">
        <f t="shared" ref="L149:N150" si="33">IF(K149=0,"",VLOOKUP(K149,$B$12:$Q$28,6))</f>
        <v>#N/A</v>
      </c>
      <c r="M149" s="863" t="e">
        <f t="shared" si="33"/>
        <v>#N/A</v>
      </c>
      <c r="N149" s="874" t="e">
        <f t="shared" si="33"/>
        <v>#N/A</v>
      </c>
      <c r="O149" s="912"/>
      <c r="P149" s="912"/>
      <c r="Q149" s="912"/>
      <c r="R149" s="912"/>
      <c r="S149" s="894"/>
      <c r="T149" s="894"/>
      <c r="U149" s="894"/>
      <c r="V149" s="894"/>
      <c r="W149" s="894"/>
      <c r="X149" s="894"/>
      <c r="Y149" s="897"/>
      <c r="Z149" s="897"/>
      <c r="AA149" s="897"/>
      <c r="AB149" s="897"/>
      <c r="AC149" s="897"/>
      <c r="AD149" s="900"/>
      <c r="AE149" s="900"/>
      <c r="AF149" s="900"/>
      <c r="AG149" s="900"/>
      <c r="AH149" s="900"/>
      <c r="AI149" s="903"/>
      <c r="AM149" s="906"/>
    </row>
    <row r="150" spans="2:39" ht="13.5" thickBot="1">
      <c r="C150" s="936"/>
      <c r="D150" s="825"/>
      <c r="E150" s="825"/>
      <c r="F150" s="937"/>
      <c r="G150" s="888" t="s">
        <v>286</v>
      </c>
      <c r="H150" s="831" t="e">
        <f t="shared" si="32"/>
        <v>#N/A</v>
      </c>
      <c r="I150" s="831" t="e">
        <f t="shared" si="32"/>
        <v>#N/A</v>
      </c>
      <c r="J150" s="889" t="e">
        <f t="shared" si="32"/>
        <v>#N/A</v>
      </c>
      <c r="K150" s="831" t="s">
        <v>286</v>
      </c>
      <c r="L150" s="831" t="e">
        <f t="shared" si="33"/>
        <v>#N/A</v>
      </c>
      <c r="M150" s="831" t="e">
        <f t="shared" si="33"/>
        <v>#N/A</v>
      </c>
      <c r="N150" s="832" t="e">
        <f t="shared" si="33"/>
        <v>#N/A</v>
      </c>
      <c r="O150" s="834"/>
      <c r="P150" s="834"/>
      <c r="Q150" s="834"/>
      <c r="R150" s="834"/>
      <c r="S150" s="895"/>
      <c r="T150" s="895"/>
      <c r="U150" s="895"/>
      <c r="V150" s="895"/>
      <c r="W150" s="895"/>
      <c r="X150" s="895"/>
      <c r="Y150" s="898"/>
      <c r="Z150" s="898"/>
      <c r="AA150" s="898"/>
      <c r="AB150" s="898"/>
      <c r="AC150" s="898"/>
      <c r="AD150" s="901"/>
      <c r="AE150" s="901"/>
      <c r="AF150" s="901"/>
      <c r="AG150" s="901"/>
      <c r="AH150" s="901"/>
      <c r="AI150" s="904"/>
      <c r="AM150" s="907"/>
    </row>
    <row r="151" spans="2:39">
      <c r="C151" s="931" t="str">
        <f>IF($AM151=0,"",VLOOKUP($AM151,②男入力!$B$10:$AS$33,40))</f>
        <v/>
      </c>
      <c r="D151" s="932"/>
      <c r="E151" s="932"/>
      <c r="F151" s="933"/>
      <c r="G151" s="909" t="str">
        <f>IF($AM151=0,"",VLOOKUP($AM151,②男入力!$B$10:$AN$33,11))</f>
        <v/>
      </c>
      <c r="H151" s="852"/>
      <c r="I151" s="852"/>
      <c r="J151" s="853"/>
      <c r="K151" s="852" t="str">
        <f>IF($AM151=0,"",VLOOKUP($AM151,②男入力!$B$10:$AN$33,15))</f>
        <v/>
      </c>
      <c r="L151" s="852"/>
      <c r="M151" s="852"/>
      <c r="N151" s="910"/>
      <c r="O151" s="911" t="str">
        <f>IF($AM151=0,"",VLOOKUP($AM151,②男入力!$B$10:$AN$33,19))</f>
        <v/>
      </c>
      <c r="P151" s="911"/>
      <c r="Q151" s="911" t="str">
        <f>IF($AM151=0,"",VLOOKUP($AM151,②男入力!$B$10:$AN$33,21))</f>
        <v/>
      </c>
      <c r="R151" s="911"/>
      <c r="S151" s="893" t="str">
        <f>IF($AM151=0,"",VLOOKUP($AM151,②男入力!$B$10:$AN$33,23))</f>
        <v/>
      </c>
      <c r="T151" s="893"/>
      <c r="U151" s="893"/>
      <c r="V151" s="893"/>
      <c r="W151" s="893"/>
      <c r="X151" s="893"/>
      <c r="Y151" s="896" t="str">
        <f>IF($AM151=0,"",VLOOKUP($AM151,②男入力!$B$10:$AN$33,29))</f>
        <v/>
      </c>
      <c r="Z151" s="896"/>
      <c r="AA151" s="896"/>
      <c r="AB151" s="896"/>
      <c r="AC151" s="896"/>
      <c r="AD151" s="899" t="str">
        <f>IF($AM151=0,"",VLOOKUP($AM151,②男入力!$B$10:$AN$33,34))</f>
        <v/>
      </c>
      <c r="AE151" s="899"/>
      <c r="AF151" s="899"/>
      <c r="AG151" s="899" t="str">
        <f>IF($AM151=0,"",VLOOKUP($AM151,②男入力!$B$10:$AN$33,37))</f>
        <v/>
      </c>
      <c r="AH151" s="899"/>
      <c r="AI151" s="902"/>
      <c r="AM151" s="905">
        <f>'⑤-3県男選択'!AD26</f>
        <v>0</v>
      </c>
    </row>
    <row r="152" spans="2:39">
      <c r="C152" s="934"/>
      <c r="D152" s="823"/>
      <c r="E152" s="823"/>
      <c r="F152" s="935"/>
      <c r="G152" s="873" t="str">
        <f>IF($AM151=0,"",VLOOKUP($AM151,②男入力!$B$10:$AN$33,3))</f>
        <v/>
      </c>
      <c r="H152" s="863" t="e">
        <f t="shared" ref="H152:J153" si="34">IF(G152=0,"",VLOOKUP(G152,$B$12:$Q$28,6))</f>
        <v>#N/A</v>
      </c>
      <c r="I152" s="863" t="e">
        <f t="shared" si="34"/>
        <v>#N/A</v>
      </c>
      <c r="J152" s="908" t="e">
        <f t="shared" si="34"/>
        <v>#N/A</v>
      </c>
      <c r="K152" s="863" t="str">
        <f>IF($AM151=0,"",VLOOKUP($AM151,②男入力!$B$10:$AN$33,7))</f>
        <v/>
      </c>
      <c r="L152" s="863" t="e">
        <f t="shared" ref="L152:N153" si="35">IF(K152=0,"",VLOOKUP(K152,$B$12:$Q$28,6))</f>
        <v>#N/A</v>
      </c>
      <c r="M152" s="863" t="e">
        <f t="shared" si="35"/>
        <v>#N/A</v>
      </c>
      <c r="N152" s="874" t="e">
        <f t="shared" si="35"/>
        <v>#N/A</v>
      </c>
      <c r="O152" s="912"/>
      <c r="P152" s="912"/>
      <c r="Q152" s="912"/>
      <c r="R152" s="912"/>
      <c r="S152" s="894"/>
      <c r="T152" s="894"/>
      <c r="U152" s="894"/>
      <c r="V152" s="894"/>
      <c r="W152" s="894"/>
      <c r="X152" s="894"/>
      <c r="Y152" s="897"/>
      <c r="Z152" s="897"/>
      <c r="AA152" s="897"/>
      <c r="AB152" s="897"/>
      <c r="AC152" s="897"/>
      <c r="AD152" s="900"/>
      <c r="AE152" s="900"/>
      <c r="AF152" s="900"/>
      <c r="AG152" s="900"/>
      <c r="AH152" s="900"/>
      <c r="AI152" s="903"/>
      <c r="AM152" s="906"/>
    </row>
    <row r="153" spans="2:39" ht="13.5" thickBot="1">
      <c r="C153" s="936"/>
      <c r="D153" s="825"/>
      <c r="E153" s="825"/>
      <c r="F153" s="937"/>
      <c r="G153" s="888" t="s">
        <v>286</v>
      </c>
      <c r="H153" s="831" t="e">
        <f t="shared" si="34"/>
        <v>#N/A</v>
      </c>
      <c r="I153" s="831" t="e">
        <f t="shared" si="34"/>
        <v>#N/A</v>
      </c>
      <c r="J153" s="889" t="e">
        <f t="shared" si="34"/>
        <v>#N/A</v>
      </c>
      <c r="K153" s="831" t="s">
        <v>286</v>
      </c>
      <c r="L153" s="831" t="e">
        <f t="shared" si="35"/>
        <v>#N/A</v>
      </c>
      <c r="M153" s="831" t="e">
        <f t="shared" si="35"/>
        <v>#N/A</v>
      </c>
      <c r="N153" s="832" t="e">
        <f t="shared" si="35"/>
        <v>#N/A</v>
      </c>
      <c r="O153" s="834"/>
      <c r="P153" s="834"/>
      <c r="Q153" s="834"/>
      <c r="R153" s="834"/>
      <c r="S153" s="895"/>
      <c r="T153" s="895"/>
      <c r="U153" s="895"/>
      <c r="V153" s="895"/>
      <c r="W153" s="895"/>
      <c r="X153" s="895"/>
      <c r="Y153" s="898"/>
      <c r="Z153" s="898"/>
      <c r="AA153" s="898"/>
      <c r="AB153" s="898"/>
      <c r="AC153" s="898"/>
      <c r="AD153" s="901"/>
      <c r="AE153" s="901"/>
      <c r="AF153" s="901"/>
      <c r="AG153" s="901"/>
      <c r="AH153" s="901"/>
      <c r="AI153" s="904"/>
      <c r="AM153" s="907"/>
    </row>
    <row r="154" spans="2:39">
      <c r="C154" s="931" t="str">
        <f>IF($AM154=0,"",VLOOKUP($AM154,②男入力!$B$10:$AS$33,40))</f>
        <v/>
      </c>
      <c r="D154" s="932"/>
      <c r="E154" s="932"/>
      <c r="F154" s="933"/>
      <c r="G154" s="909" t="str">
        <f>IF($AM154=0,"",VLOOKUP($AM154,②男入力!$B$10:$AN$33,11))</f>
        <v/>
      </c>
      <c r="H154" s="852"/>
      <c r="I154" s="852"/>
      <c r="J154" s="853"/>
      <c r="K154" s="852" t="str">
        <f>IF($AM154=0,"",VLOOKUP($AM154,②男入力!$B$10:$AN$33,15))</f>
        <v/>
      </c>
      <c r="L154" s="852"/>
      <c r="M154" s="852"/>
      <c r="N154" s="910"/>
      <c r="O154" s="911" t="str">
        <f>IF($AM154=0,"",VLOOKUP($AM154,②男入力!$B$10:$AN$33,19))</f>
        <v/>
      </c>
      <c r="P154" s="911"/>
      <c r="Q154" s="911" t="str">
        <f>IF($AM154=0,"",VLOOKUP($AM154,②男入力!$B$10:$AN$33,21))</f>
        <v/>
      </c>
      <c r="R154" s="911"/>
      <c r="S154" s="893" t="str">
        <f>IF($AM154=0,"",VLOOKUP($AM154,②男入力!$B$10:$AN$33,23))</f>
        <v/>
      </c>
      <c r="T154" s="893"/>
      <c r="U154" s="893"/>
      <c r="V154" s="893"/>
      <c r="W154" s="893"/>
      <c r="X154" s="893"/>
      <c r="Y154" s="896" t="str">
        <f>IF($AM154=0,"",VLOOKUP($AM154,②男入力!$B$10:$AN$33,29))</f>
        <v/>
      </c>
      <c r="Z154" s="896"/>
      <c r="AA154" s="896"/>
      <c r="AB154" s="896"/>
      <c r="AC154" s="896"/>
      <c r="AD154" s="899" t="str">
        <f>IF($AM154=0,"",VLOOKUP($AM154,②男入力!$B$10:$AN$33,34))</f>
        <v/>
      </c>
      <c r="AE154" s="899"/>
      <c r="AF154" s="899"/>
      <c r="AG154" s="899" t="str">
        <f>IF($AM154=0,"",VLOOKUP($AM154,②男入力!$B$10:$AN$33,37))</f>
        <v/>
      </c>
      <c r="AH154" s="899"/>
      <c r="AI154" s="902"/>
      <c r="AM154" s="905">
        <f>'⑤-3県男選択'!AD27</f>
        <v>0</v>
      </c>
    </row>
    <row r="155" spans="2:39">
      <c r="C155" s="934"/>
      <c r="D155" s="823"/>
      <c r="E155" s="823"/>
      <c r="F155" s="935"/>
      <c r="G155" s="873" t="str">
        <f>IF($AM154=0,"",VLOOKUP($AM154,②男入力!$B$10:$AN$33,3))</f>
        <v/>
      </c>
      <c r="H155" s="863" t="e">
        <f t="shared" ref="H155:J156" si="36">IF(G155=0,"",VLOOKUP(G155,$B$12:$Q$28,6))</f>
        <v>#N/A</v>
      </c>
      <c r="I155" s="863" t="e">
        <f t="shared" si="36"/>
        <v>#N/A</v>
      </c>
      <c r="J155" s="908" t="e">
        <f t="shared" si="36"/>
        <v>#N/A</v>
      </c>
      <c r="K155" s="863" t="str">
        <f>IF($AM154=0,"",VLOOKUP($AM154,②男入力!$B$10:$AN$33,7))</f>
        <v/>
      </c>
      <c r="L155" s="863" t="e">
        <f t="shared" ref="L155:N156" si="37">IF(K155=0,"",VLOOKUP(K155,$B$12:$Q$28,6))</f>
        <v>#N/A</v>
      </c>
      <c r="M155" s="863" t="e">
        <f t="shared" si="37"/>
        <v>#N/A</v>
      </c>
      <c r="N155" s="874" t="e">
        <f t="shared" si="37"/>
        <v>#N/A</v>
      </c>
      <c r="O155" s="912"/>
      <c r="P155" s="912"/>
      <c r="Q155" s="912"/>
      <c r="R155" s="912"/>
      <c r="S155" s="894"/>
      <c r="T155" s="894"/>
      <c r="U155" s="894"/>
      <c r="V155" s="894"/>
      <c r="W155" s="894"/>
      <c r="X155" s="894"/>
      <c r="Y155" s="897"/>
      <c r="Z155" s="897"/>
      <c r="AA155" s="897"/>
      <c r="AB155" s="897"/>
      <c r="AC155" s="897"/>
      <c r="AD155" s="900"/>
      <c r="AE155" s="900"/>
      <c r="AF155" s="900"/>
      <c r="AG155" s="900"/>
      <c r="AH155" s="900"/>
      <c r="AI155" s="903"/>
      <c r="AM155" s="906"/>
    </row>
    <row r="156" spans="2:39" ht="13.5" thickBot="1">
      <c r="C156" s="936"/>
      <c r="D156" s="825"/>
      <c r="E156" s="825"/>
      <c r="F156" s="937"/>
      <c r="G156" s="888" t="s">
        <v>286</v>
      </c>
      <c r="H156" s="831" t="e">
        <f t="shared" si="36"/>
        <v>#N/A</v>
      </c>
      <c r="I156" s="831" t="e">
        <f t="shared" si="36"/>
        <v>#N/A</v>
      </c>
      <c r="J156" s="889" t="e">
        <f t="shared" si="36"/>
        <v>#N/A</v>
      </c>
      <c r="K156" s="831" t="s">
        <v>286</v>
      </c>
      <c r="L156" s="831" t="e">
        <f t="shared" si="37"/>
        <v>#N/A</v>
      </c>
      <c r="M156" s="831" t="e">
        <f t="shared" si="37"/>
        <v>#N/A</v>
      </c>
      <c r="N156" s="832" t="e">
        <f t="shared" si="37"/>
        <v>#N/A</v>
      </c>
      <c r="O156" s="834"/>
      <c r="P156" s="834"/>
      <c r="Q156" s="834"/>
      <c r="R156" s="834"/>
      <c r="S156" s="895"/>
      <c r="T156" s="895"/>
      <c r="U156" s="895"/>
      <c r="V156" s="895"/>
      <c r="W156" s="895"/>
      <c r="X156" s="895"/>
      <c r="Y156" s="898"/>
      <c r="Z156" s="898"/>
      <c r="AA156" s="898"/>
      <c r="AB156" s="898"/>
      <c r="AC156" s="898"/>
      <c r="AD156" s="901"/>
      <c r="AE156" s="901"/>
      <c r="AF156" s="901"/>
      <c r="AG156" s="901"/>
      <c r="AH156" s="901"/>
      <c r="AI156" s="904"/>
      <c r="AM156" s="907"/>
    </row>
    <row r="157" spans="2:39">
      <c r="B157" s="90"/>
      <c r="C157" s="931" t="str">
        <f>IF($AM157=0,"",VLOOKUP($AM157,②男入力!$B$10:$AS$33,40))</f>
        <v/>
      </c>
      <c r="D157" s="932"/>
      <c r="E157" s="932"/>
      <c r="F157" s="933"/>
      <c r="G157" s="909" t="str">
        <f>IF($AM157=0,"",VLOOKUP($AM157,②男入力!$B$10:$AN$33,11))</f>
        <v/>
      </c>
      <c r="H157" s="852"/>
      <c r="I157" s="852"/>
      <c r="J157" s="853"/>
      <c r="K157" s="852" t="str">
        <f>IF($AM157=0,"",VLOOKUP($AM157,②男入力!$B$10:$AN$33,15))</f>
        <v/>
      </c>
      <c r="L157" s="852"/>
      <c r="M157" s="852"/>
      <c r="N157" s="910"/>
      <c r="O157" s="911" t="str">
        <f>IF($AM157=0,"",VLOOKUP($AM157,②男入力!$B$10:$AN$33,19))</f>
        <v/>
      </c>
      <c r="P157" s="911"/>
      <c r="Q157" s="911" t="str">
        <f>IF($AM157=0,"",VLOOKUP($AM157,②男入力!$B$10:$AN$33,21))</f>
        <v/>
      </c>
      <c r="R157" s="911"/>
      <c r="S157" s="893" t="str">
        <f>IF($AM157=0,"",VLOOKUP($AM157,②男入力!$B$10:$AN$33,23))</f>
        <v/>
      </c>
      <c r="T157" s="893"/>
      <c r="U157" s="893"/>
      <c r="V157" s="893"/>
      <c r="W157" s="893"/>
      <c r="X157" s="893"/>
      <c r="Y157" s="896" t="str">
        <f>IF($AM157=0,"",VLOOKUP($AM157,②男入力!$B$10:$AN$33,29))</f>
        <v/>
      </c>
      <c r="Z157" s="896"/>
      <c r="AA157" s="896"/>
      <c r="AB157" s="896"/>
      <c r="AC157" s="896"/>
      <c r="AD157" s="899" t="str">
        <f>IF($AM157=0,"",VLOOKUP($AM157,②男入力!$B$10:$AN$33,34))</f>
        <v/>
      </c>
      <c r="AE157" s="899"/>
      <c r="AF157" s="899"/>
      <c r="AG157" s="899" t="str">
        <f>IF($AM157=0,"",VLOOKUP($AM157,②男入力!$B$10:$AN$33,37))</f>
        <v/>
      </c>
      <c r="AH157" s="899"/>
      <c r="AI157" s="902"/>
      <c r="AM157" s="905">
        <f>'⑤-3県男選択'!AD28</f>
        <v>0</v>
      </c>
    </row>
    <row r="158" spans="2:39">
      <c r="B158" s="90"/>
      <c r="C158" s="934"/>
      <c r="D158" s="823"/>
      <c r="E158" s="823"/>
      <c r="F158" s="935"/>
      <c r="G158" s="873" t="str">
        <f>IF($AM157=0,"",VLOOKUP($AM157,②男入力!$B$10:$AN$33,3))</f>
        <v/>
      </c>
      <c r="H158" s="863" t="e">
        <f t="shared" ref="H158:J159" si="38">IF(G158=0,"",VLOOKUP(G158,$B$12:$Q$28,6))</f>
        <v>#N/A</v>
      </c>
      <c r="I158" s="863" t="e">
        <f t="shared" si="38"/>
        <v>#N/A</v>
      </c>
      <c r="J158" s="908" t="e">
        <f t="shared" si="38"/>
        <v>#N/A</v>
      </c>
      <c r="K158" s="863" t="str">
        <f>IF($AM157=0,"",VLOOKUP($AM157,②男入力!$B$10:$AN$33,7))</f>
        <v/>
      </c>
      <c r="L158" s="863" t="e">
        <f t="shared" ref="L158:N159" si="39">IF(K158=0,"",VLOOKUP(K158,$B$12:$Q$28,6))</f>
        <v>#N/A</v>
      </c>
      <c r="M158" s="863" t="e">
        <f t="shared" si="39"/>
        <v>#N/A</v>
      </c>
      <c r="N158" s="874" t="e">
        <f t="shared" si="39"/>
        <v>#N/A</v>
      </c>
      <c r="O158" s="912"/>
      <c r="P158" s="912"/>
      <c r="Q158" s="912"/>
      <c r="R158" s="912"/>
      <c r="S158" s="894"/>
      <c r="T158" s="894"/>
      <c r="U158" s="894"/>
      <c r="V158" s="894"/>
      <c r="W158" s="894"/>
      <c r="X158" s="894"/>
      <c r="Y158" s="897"/>
      <c r="Z158" s="897"/>
      <c r="AA158" s="897"/>
      <c r="AB158" s="897"/>
      <c r="AC158" s="897"/>
      <c r="AD158" s="900"/>
      <c r="AE158" s="900"/>
      <c r="AF158" s="900"/>
      <c r="AG158" s="900"/>
      <c r="AH158" s="900"/>
      <c r="AI158" s="903"/>
      <c r="AM158" s="906"/>
    </row>
    <row r="159" spans="2:39" ht="13.5" thickBot="1">
      <c r="B159" s="90"/>
      <c r="C159" s="936"/>
      <c r="D159" s="825"/>
      <c r="E159" s="825"/>
      <c r="F159" s="937"/>
      <c r="G159" s="888" t="s">
        <v>286</v>
      </c>
      <c r="H159" s="831" t="e">
        <f t="shared" si="38"/>
        <v>#N/A</v>
      </c>
      <c r="I159" s="831" t="e">
        <f t="shared" si="38"/>
        <v>#N/A</v>
      </c>
      <c r="J159" s="889" t="e">
        <f t="shared" si="38"/>
        <v>#N/A</v>
      </c>
      <c r="K159" s="831" t="s">
        <v>286</v>
      </c>
      <c r="L159" s="831" t="e">
        <f t="shared" si="39"/>
        <v>#N/A</v>
      </c>
      <c r="M159" s="831" t="e">
        <f t="shared" si="39"/>
        <v>#N/A</v>
      </c>
      <c r="N159" s="832" t="e">
        <f t="shared" si="39"/>
        <v>#N/A</v>
      </c>
      <c r="O159" s="834"/>
      <c r="P159" s="834"/>
      <c r="Q159" s="834"/>
      <c r="R159" s="834"/>
      <c r="S159" s="895"/>
      <c r="T159" s="895"/>
      <c r="U159" s="895"/>
      <c r="V159" s="895"/>
      <c r="W159" s="895"/>
      <c r="X159" s="895"/>
      <c r="Y159" s="898"/>
      <c r="Z159" s="898"/>
      <c r="AA159" s="898"/>
      <c r="AB159" s="898"/>
      <c r="AC159" s="898"/>
      <c r="AD159" s="901"/>
      <c r="AE159" s="901"/>
      <c r="AF159" s="901"/>
      <c r="AG159" s="901"/>
      <c r="AH159" s="901"/>
      <c r="AI159" s="904"/>
      <c r="AM159" s="907"/>
    </row>
    <row r="160" spans="2:39" ht="13.5" customHeight="1">
      <c r="B160" s="90"/>
      <c r="C160" s="931" t="str">
        <f>IF($AM160=0,"",VLOOKUP($AM160,②男入力!$B$10:$AS$33,40))</f>
        <v/>
      </c>
      <c r="D160" s="932"/>
      <c r="E160" s="932"/>
      <c r="F160" s="933"/>
      <c r="G160" s="909" t="str">
        <f>IF($AM160=0,"",VLOOKUP($AM160,②男入力!$B$10:$AN$33,11))</f>
        <v/>
      </c>
      <c r="H160" s="852"/>
      <c r="I160" s="852"/>
      <c r="J160" s="853"/>
      <c r="K160" s="852" t="str">
        <f>IF($AM160=0,"",VLOOKUP($AM160,②男入力!$B$10:$AN$33,15))</f>
        <v/>
      </c>
      <c r="L160" s="852"/>
      <c r="M160" s="852"/>
      <c r="N160" s="910"/>
      <c r="O160" s="911" t="str">
        <f>IF($AM160=0,"",VLOOKUP($AM160,②男入力!$B$10:$AN$33,19))</f>
        <v/>
      </c>
      <c r="P160" s="911"/>
      <c r="Q160" s="911" t="str">
        <f>IF($AM160=0,"",VLOOKUP($AM160,②男入力!$B$10:$AN$33,21))</f>
        <v/>
      </c>
      <c r="R160" s="911"/>
      <c r="S160" s="893" t="str">
        <f>IF($AM160=0,"",VLOOKUP($AM160,②男入力!$B$10:$AN$33,23))</f>
        <v/>
      </c>
      <c r="T160" s="893"/>
      <c r="U160" s="893"/>
      <c r="V160" s="893"/>
      <c r="W160" s="893"/>
      <c r="X160" s="893"/>
      <c r="Y160" s="896" t="str">
        <f>IF($AM160=0,"",VLOOKUP($AM160,②男入力!$B$10:$AN$33,29))</f>
        <v/>
      </c>
      <c r="Z160" s="896"/>
      <c r="AA160" s="896"/>
      <c r="AB160" s="896"/>
      <c r="AC160" s="896"/>
      <c r="AD160" s="899" t="str">
        <f>IF($AM160=0,"",VLOOKUP($AM160,②男入力!$B$10:$AN$33,34))</f>
        <v/>
      </c>
      <c r="AE160" s="899"/>
      <c r="AF160" s="899"/>
      <c r="AG160" s="899" t="str">
        <f>IF($AM160=0,"",VLOOKUP($AM160,②男入力!$B$10:$AN$33,37))</f>
        <v/>
      </c>
      <c r="AH160" s="899"/>
      <c r="AI160" s="902"/>
      <c r="AM160" s="905">
        <f>'⑤-3県男選択'!AD29</f>
        <v>0</v>
      </c>
    </row>
    <row r="161" spans="2:39">
      <c r="B161" s="90"/>
      <c r="C161" s="934"/>
      <c r="D161" s="823"/>
      <c r="E161" s="823"/>
      <c r="F161" s="935"/>
      <c r="G161" s="873" t="str">
        <f>IF($AM160=0,"",VLOOKUP($AM160,②男入力!$B$10:$AN$33,3))</f>
        <v/>
      </c>
      <c r="H161" s="863" t="e">
        <f t="shared" ref="H161:J162" si="40">IF(G161=0,"",VLOOKUP(G161,$B$12:$Q$28,6))</f>
        <v>#N/A</v>
      </c>
      <c r="I161" s="863" t="e">
        <f t="shared" si="40"/>
        <v>#N/A</v>
      </c>
      <c r="J161" s="908" t="e">
        <f t="shared" si="40"/>
        <v>#N/A</v>
      </c>
      <c r="K161" s="863" t="str">
        <f>IF($AM160=0,"",VLOOKUP($AM160,②男入力!$B$10:$AN$33,7))</f>
        <v/>
      </c>
      <c r="L161" s="863" t="e">
        <f t="shared" ref="L161:N162" si="41">IF(K161=0,"",VLOOKUP(K161,$B$12:$Q$28,6))</f>
        <v>#N/A</v>
      </c>
      <c r="M161" s="863" t="e">
        <f t="shared" si="41"/>
        <v>#N/A</v>
      </c>
      <c r="N161" s="874" t="e">
        <f t="shared" si="41"/>
        <v>#N/A</v>
      </c>
      <c r="O161" s="912"/>
      <c r="P161" s="912"/>
      <c r="Q161" s="912"/>
      <c r="R161" s="912"/>
      <c r="S161" s="894"/>
      <c r="T161" s="894"/>
      <c r="U161" s="894"/>
      <c r="V161" s="894"/>
      <c r="W161" s="894"/>
      <c r="X161" s="894"/>
      <c r="Y161" s="897"/>
      <c r="Z161" s="897"/>
      <c r="AA161" s="897"/>
      <c r="AB161" s="897"/>
      <c r="AC161" s="897"/>
      <c r="AD161" s="900"/>
      <c r="AE161" s="900"/>
      <c r="AF161" s="900"/>
      <c r="AG161" s="900"/>
      <c r="AH161" s="900"/>
      <c r="AI161" s="903"/>
      <c r="AM161" s="906"/>
    </row>
    <row r="162" spans="2:39" ht="13.5" thickBot="1">
      <c r="B162" s="90"/>
      <c r="C162" s="936"/>
      <c r="D162" s="825"/>
      <c r="E162" s="825"/>
      <c r="F162" s="937"/>
      <c r="G162" s="888" t="s">
        <v>286</v>
      </c>
      <c r="H162" s="831" t="e">
        <f t="shared" si="40"/>
        <v>#N/A</v>
      </c>
      <c r="I162" s="831" t="e">
        <f t="shared" si="40"/>
        <v>#N/A</v>
      </c>
      <c r="J162" s="889" t="e">
        <f t="shared" si="40"/>
        <v>#N/A</v>
      </c>
      <c r="K162" s="831" t="s">
        <v>286</v>
      </c>
      <c r="L162" s="831" t="e">
        <f t="shared" si="41"/>
        <v>#N/A</v>
      </c>
      <c r="M162" s="831" t="e">
        <f t="shared" si="41"/>
        <v>#N/A</v>
      </c>
      <c r="N162" s="832" t="e">
        <f t="shared" si="41"/>
        <v>#N/A</v>
      </c>
      <c r="O162" s="834"/>
      <c r="P162" s="834"/>
      <c r="Q162" s="834"/>
      <c r="R162" s="834"/>
      <c r="S162" s="895"/>
      <c r="T162" s="895"/>
      <c r="U162" s="895"/>
      <c r="V162" s="895"/>
      <c r="W162" s="895"/>
      <c r="X162" s="895"/>
      <c r="Y162" s="898"/>
      <c r="Z162" s="898"/>
      <c r="AA162" s="898"/>
      <c r="AB162" s="898"/>
      <c r="AC162" s="898"/>
      <c r="AD162" s="901"/>
      <c r="AE162" s="901"/>
      <c r="AF162" s="901"/>
      <c r="AG162" s="901"/>
      <c r="AH162" s="901"/>
      <c r="AI162" s="904"/>
      <c r="AM162" s="907"/>
    </row>
    <row r="163" spans="2:39">
      <c r="B163" s="90"/>
      <c r="C163" s="931" t="str">
        <f>IF($AM163=0,"",VLOOKUP($AM163,②男入力!$B$10:$AS$33,40))</f>
        <v/>
      </c>
      <c r="D163" s="932"/>
      <c r="E163" s="932"/>
      <c r="F163" s="933"/>
      <c r="G163" s="909" t="str">
        <f>IF($AM163=0,"",VLOOKUP($AM163,②男入力!$B$10:$AN$33,11))</f>
        <v/>
      </c>
      <c r="H163" s="852"/>
      <c r="I163" s="852"/>
      <c r="J163" s="853"/>
      <c r="K163" s="852" t="str">
        <f>IF($AM163=0,"",VLOOKUP($AM163,②男入力!$B$10:$AN$33,15))</f>
        <v/>
      </c>
      <c r="L163" s="852"/>
      <c r="M163" s="852"/>
      <c r="N163" s="910"/>
      <c r="O163" s="911" t="str">
        <f>IF($AM163=0,"",VLOOKUP($AM163,②男入力!$B$10:$AN$33,19))</f>
        <v/>
      </c>
      <c r="P163" s="911"/>
      <c r="Q163" s="911" t="str">
        <f>IF($AM163=0,"",VLOOKUP($AM163,②男入力!$B$10:$AN$33,21))</f>
        <v/>
      </c>
      <c r="R163" s="911"/>
      <c r="S163" s="893" t="str">
        <f>IF($AM163=0,"",VLOOKUP($AM163,②男入力!$B$10:$AN$33,23))</f>
        <v/>
      </c>
      <c r="T163" s="893"/>
      <c r="U163" s="893"/>
      <c r="V163" s="893"/>
      <c r="W163" s="893"/>
      <c r="X163" s="893"/>
      <c r="Y163" s="896" t="str">
        <f>IF($AM163=0,"",VLOOKUP($AM163,②男入力!$B$10:$AN$33,29))</f>
        <v/>
      </c>
      <c r="Z163" s="896"/>
      <c r="AA163" s="896"/>
      <c r="AB163" s="896"/>
      <c r="AC163" s="896"/>
      <c r="AD163" s="899" t="str">
        <f>IF($AM163=0,"",VLOOKUP($AM163,②男入力!$B$10:$AN$33,34))</f>
        <v/>
      </c>
      <c r="AE163" s="899"/>
      <c r="AF163" s="899"/>
      <c r="AG163" s="899" t="str">
        <f>IF($AM163=0,"",VLOOKUP($AM163,②男入力!$B$10:$AN$33,37))</f>
        <v/>
      </c>
      <c r="AH163" s="899"/>
      <c r="AI163" s="902"/>
      <c r="AM163" s="905">
        <f>'⑤-3県男選択'!AD30</f>
        <v>0</v>
      </c>
    </row>
    <row r="164" spans="2:39">
      <c r="B164" s="90"/>
      <c r="C164" s="934"/>
      <c r="D164" s="823"/>
      <c r="E164" s="823"/>
      <c r="F164" s="935"/>
      <c r="G164" s="873" t="str">
        <f>IF($AM163=0,"",VLOOKUP($AM163,②男入力!$B$10:$AN$33,3))</f>
        <v/>
      </c>
      <c r="H164" s="863" t="e">
        <f t="shared" ref="H164:J165" si="42">IF(G164=0,"",VLOOKUP(G164,$B$12:$Q$28,6))</f>
        <v>#N/A</v>
      </c>
      <c r="I164" s="863" t="e">
        <f t="shared" si="42"/>
        <v>#N/A</v>
      </c>
      <c r="J164" s="908" t="e">
        <f t="shared" si="42"/>
        <v>#N/A</v>
      </c>
      <c r="K164" s="863" t="str">
        <f>IF($AM163=0,"",VLOOKUP($AM163,②男入力!$B$10:$AN$33,7))</f>
        <v/>
      </c>
      <c r="L164" s="863" t="e">
        <f t="shared" ref="L164:N165" si="43">IF(K164=0,"",VLOOKUP(K164,$B$12:$Q$28,6))</f>
        <v>#N/A</v>
      </c>
      <c r="M164" s="863" t="e">
        <f t="shared" si="43"/>
        <v>#N/A</v>
      </c>
      <c r="N164" s="874" t="e">
        <f t="shared" si="43"/>
        <v>#N/A</v>
      </c>
      <c r="O164" s="912"/>
      <c r="P164" s="912"/>
      <c r="Q164" s="912"/>
      <c r="R164" s="912"/>
      <c r="S164" s="894"/>
      <c r="T164" s="894"/>
      <c r="U164" s="894"/>
      <c r="V164" s="894"/>
      <c r="W164" s="894"/>
      <c r="X164" s="894"/>
      <c r="Y164" s="897"/>
      <c r="Z164" s="897"/>
      <c r="AA164" s="897"/>
      <c r="AB164" s="897"/>
      <c r="AC164" s="897"/>
      <c r="AD164" s="900"/>
      <c r="AE164" s="900"/>
      <c r="AF164" s="900"/>
      <c r="AG164" s="900"/>
      <c r="AH164" s="900"/>
      <c r="AI164" s="903"/>
      <c r="AM164" s="906"/>
    </row>
    <row r="165" spans="2:39" ht="13.5" thickBot="1">
      <c r="B165" s="90"/>
      <c r="C165" s="936"/>
      <c r="D165" s="825"/>
      <c r="E165" s="825"/>
      <c r="F165" s="937"/>
      <c r="G165" s="888" t="s">
        <v>286</v>
      </c>
      <c r="H165" s="831" t="e">
        <f t="shared" si="42"/>
        <v>#N/A</v>
      </c>
      <c r="I165" s="831" t="e">
        <f t="shared" si="42"/>
        <v>#N/A</v>
      </c>
      <c r="J165" s="889" t="e">
        <f t="shared" si="42"/>
        <v>#N/A</v>
      </c>
      <c r="K165" s="831" t="s">
        <v>286</v>
      </c>
      <c r="L165" s="831" t="e">
        <f t="shared" si="43"/>
        <v>#N/A</v>
      </c>
      <c r="M165" s="831" t="e">
        <f t="shared" si="43"/>
        <v>#N/A</v>
      </c>
      <c r="N165" s="832" t="e">
        <f t="shared" si="43"/>
        <v>#N/A</v>
      </c>
      <c r="O165" s="834"/>
      <c r="P165" s="834"/>
      <c r="Q165" s="834"/>
      <c r="R165" s="834"/>
      <c r="S165" s="895"/>
      <c r="T165" s="895"/>
      <c r="U165" s="895"/>
      <c r="V165" s="895"/>
      <c r="W165" s="895"/>
      <c r="X165" s="895"/>
      <c r="Y165" s="898"/>
      <c r="Z165" s="898"/>
      <c r="AA165" s="898"/>
      <c r="AB165" s="898"/>
      <c r="AC165" s="898"/>
      <c r="AD165" s="901"/>
      <c r="AE165" s="901"/>
      <c r="AF165" s="901"/>
      <c r="AG165" s="901"/>
      <c r="AH165" s="901"/>
      <c r="AI165" s="904"/>
      <c r="AM165" s="907"/>
    </row>
    <row r="166" spans="2:39">
      <c r="AB166" s="1" t="s">
        <v>13</v>
      </c>
    </row>
    <row r="167" spans="2:39" ht="7.5" customHeight="1"/>
    <row r="168" spans="2:39" ht="30.75" customHeight="1">
      <c r="C168" s="918" t="s">
        <v>402</v>
      </c>
      <c r="D168" s="919"/>
      <c r="E168" s="919"/>
      <c r="F168" s="919"/>
      <c r="G168" s="919"/>
      <c r="H168" s="919"/>
      <c r="I168" s="919"/>
      <c r="J168" s="919"/>
      <c r="K168" s="919"/>
      <c r="L168" s="919"/>
      <c r="M168" s="919"/>
      <c r="N168" s="919"/>
      <c r="O168" s="919"/>
      <c r="P168" s="919"/>
      <c r="Q168" s="919"/>
      <c r="R168" s="919"/>
      <c r="S168" s="919"/>
      <c r="T168" s="919"/>
      <c r="U168" s="919"/>
      <c r="V168" s="919"/>
      <c r="W168" s="919"/>
      <c r="X168" s="919"/>
      <c r="Y168" s="919"/>
      <c r="Z168" s="919"/>
      <c r="AA168" s="919"/>
      <c r="AB168" s="919"/>
      <c r="AC168" s="919"/>
      <c r="AD168" s="919"/>
      <c r="AE168" s="919"/>
      <c r="AF168" s="919"/>
      <c r="AG168" s="919"/>
      <c r="AH168" s="919"/>
      <c r="AI168" s="919"/>
    </row>
    <row r="169" spans="2:39" ht="7.5" customHeight="1"/>
    <row r="170" spans="2:39" ht="15.75" customHeight="1">
      <c r="C170" s="919" t="s">
        <v>348</v>
      </c>
      <c r="D170" s="919"/>
      <c r="E170" s="919"/>
      <c r="F170" s="919"/>
      <c r="G170" s="919"/>
      <c r="H170" s="919"/>
      <c r="I170" s="919"/>
      <c r="J170" s="919"/>
      <c r="K170" s="919"/>
      <c r="L170" s="919"/>
      <c r="M170" s="919"/>
      <c r="N170" s="919"/>
      <c r="O170" s="919"/>
      <c r="P170" s="919"/>
      <c r="Q170" s="919"/>
      <c r="R170" s="919"/>
      <c r="S170" s="919"/>
      <c r="T170" s="919"/>
      <c r="U170" s="919"/>
      <c r="V170" s="919"/>
      <c r="W170" s="919"/>
      <c r="X170" s="919"/>
      <c r="Y170" s="919"/>
      <c r="Z170" s="919"/>
      <c r="AA170" s="919"/>
      <c r="AB170" s="919"/>
      <c r="AC170" s="919"/>
      <c r="AD170" s="919"/>
      <c r="AE170" s="919"/>
      <c r="AF170" s="919"/>
      <c r="AG170" s="919"/>
      <c r="AH170" s="919"/>
      <c r="AI170" s="919"/>
    </row>
    <row r="171" spans="2:39" ht="7.5" customHeight="1"/>
    <row r="172" spans="2:39" ht="15.75" customHeight="1">
      <c r="D172" s="919" t="s">
        <v>349</v>
      </c>
      <c r="E172" s="919"/>
      <c r="F172" s="919"/>
      <c r="G172" s="919"/>
      <c r="H172" s="919"/>
      <c r="I172" s="919"/>
      <c r="J172" s="919"/>
      <c r="K172" s="919"/>
      <c r="L172" s="919"/>
      <c r="M172" s="919"/>
      <c r="N172" s="919"/>
      <c r="O172" s="919"/>
      <c r="P172" s="919"/>
      <c r="Q172" s="919"/>
      <c r="R172" s="919"/>
      <c r="S172" s="919"/>
      <c r="T172" s="919"/>
      <c r="U172" s="919"/>
      <c r="V172" s="919"/>
      <c r="W172" s="919"/>
      <c r="X172" s="919"/>
      <c r="Y172" s="919"/>
      <c r="Z172" s="919"/>
      <c r="AA172" s="919"/>
      <c r="AB172" s="919"/>
      <c r="AC172" s="919"/>
      <c r="AD172" s="919"/>
      <c r="AE172" s="919"/>
      <c r="AF172" s="919"/>
      <c r="AG172" s="919"/>
    </row>
    <row r="173" spans="2:39" ht="7.5" customHeight="1"/>
    <row r="174" spans="2:39">
      <c r="E174" s="1" t="s">
        <v>63</v>
      </c>
      <c r="G174" s="823">
        <f>⑦日付!$E$6</f>
        <v>7</v>
      </c>
      <c r="H174" s="823"/>
      <c r="I174" s="1" t="s">
        <v>14</v>
      </c>
      <c r="J174" s="823">
        <f>⑦日付!$H$6</f>
        <v>0</v>
      </c>
      <c r="K174" s="823"/>
      <c r="L174" s="1" t="s">
        <v>15</v>
      </c>
      <c r="M174" s="823">
        <f>⑦日付!$K$6</f>
        <v>0</v>
      </c>
      <c r="N174" s="823"/>
      <c r="O174" s="1" t="s">
        <v>16</v>
      </c>
    </row>
    <row r="176" spans="2:39">
      <c r="I176" s="920" t="s">
        <v>398</v>
      </c>
      <c r="J176" s="920"/>
      <c r="K176" s="920"/>
      <c r="L176" s="920"/>
      <c r="M176" s="920"/>
      <c r="N176" s="920"/>
      <c r="O176" s="920"/>
      <c r="P176" s="920"/>
      <c r="Q176" s="920"/>
      <c r="S176" s="916">
        <f>①基本情報!$B$9</f>
        <v>0</v>
      </c>
      <c r="T176" s="916"/>
      <c r="U176" s="916"/>
      <c r="V176" s="916"/>
      <c r="W176" s="916"/>
      <c r="X176" s="916"/>
      <c r="Y176" s="916"/>
      <c r="Z176" s="916"/>
      <c r="AA176" s="916"/>
      <c r="AB176" s="916"/>
      <c r="AC176" s="916"/>
      <c r="AD176" s="916"/>
      <c r="AE176" s="916"/>
      <c r="AF176" s="916"/>
      <c r="AG176" s="916"/>
      <c r="AH176" s="916"/>
      <c r="AI176" s="916"/>
    </row>
    <row r="178" spans="3:35">
      <c r="K178" s="920" t="s">
        <v>400</v>
      </c>
      <c r="L178" s="920"/>
      <c r="M178" s="920"/>
      <c r="N178" s="920"/>
      <c r="O178" s="920"/>
      <c r="P178" s="920"/>
      <c r="Q178" s="920"/>
      <c r="T178" s="917">
        <f>①基本情報!$U$12</f>
        <v>0</v>
      </c>
      <c r="U178" s="917"/>
      <c r="V178" s="917"/>
      <c r="W178" s="917"/>
      <c r="X178" s="917"/>
      <c r="Y178" s="917"/>
      <c r="Z178" s="917"/>
      <c r="AA178" s="917"/>
      <c r="AB178" s="917"/>
      <c r="AC178" s="917"/>
      <c r="AD178" s="917"/>
      <c r="AE178" s="917"/>
      <c r="AF178" s="1" t="s">
        <v>350</v>
      </c>
    </row>
    <row r="181" spans="3:35" ht="24" customHeight="1">
      <c r="H181" s="379" t="s">
        <v>63</v>
      </c>
      <c r="I181" s="2"/>
      <c r="J181" s="2"/>
      <c r="K181" s="810">
        <f t="shared" ref="K181" si="44">$K$122</f>
        <v>7</v>
      </c>
      <c r="L181" s="810"/>
      <c r="M181" s="810"/>
      <c r="N181" s="380"/>
      <c r="O181" s="48" t="s">
        <v>14</v>
      </c>
      <c r="P181" s="48" t="s">
        <v>335</v>
      </c>
      <c r="Q181" s="2"/>
      <c r="R181" s="811" t="str">
        <f>Top!$B$6</f>
        <v>第５０回関東中学校柔道大会</v>
      </c>
      <c r="S181" s="811"/>
      <c r="T181" s="811"/>
      <c r="U181" s="811"/>
      <c r="V181" s="811"/>
      <c r="W181" s="811"/>
      <c r="X181" s="811"/>
      <c r="Y181" s="811"/>
      <c r="Z181" s="811"/>
      <c r="AA181" s="811"/>
      <c r="AB181" s="811"/>
      <c r="AC181" s="811"/>
      <c r="AD181" s="811"/>
      <c r="AE181" s="811"/>
      <c r="AF181" s="811"/>
      <c r="AG181" s="811"/>
      <c r="AH181" s="811"/>
      <c r="AI181" s="811"/>
    </row>
    <row r="182" spans="3:35" ht="24" customHeight="1">
      <c r="H182" s="381"/>
      <c r="I182" s="2"/>
      <c r="J182" s="2"/>
      <c r="K182" s="2"/>
      <c r="L182" s="848">
        <f>Top!$E$6</f>
        <v>0</v>
      </c>
      <c r="M182" s="930"/>
      <c r="N182" s="930"/>
      <c r="O182" s="930"/>
      <c r="P182" s="930"/>
      <c r="Q182" s="930"/>
      <c r="R182" s="930"/>
      <c r="S182" s="930"/>
      <c r="T182" s="719" t="s">
        <v>336</v>
      </c>
      <c r="U182" s="812"/>
      <c r="V182" s="812"/>
      <c r="W182" s="812"/>
      <c r="X182" s="812"/>
      <c r="Y182" s="812"/>
      <c r="Z182" s="812"/>
      <c r="AA182" s="2"/>
      <c r="AB182" s="2"/>
      <c r="AC182" s="2"/>
      <c r="AD182" s="2"/>
    </row>
    <row r="183" spans="3:35" ht="24" customHeight="1">
      <c r="H183" s="837" t="s">
        <v>351</v>
      </c>
      <c r="I183" s="677"/>
      <c r="J183" s="677"/>
      <c r="K183" s="677"/>
      <c r="L183" s="677"/>
      <c r="M183" s="677"/>
      <c r="N183" s="677"/>
      <c r="O183" s="677"/>
      <c r="P183" s="677"/>
      <c r="Q183" s="677"/>
      <c r="R183" s="677"/>
      <c r="S183" s="677"/>
      <c r="T183" s="677"/>
      <c r="U183" s="677"/>
      <c r="V183" s="677"/>
      <c r="W183" s="677"/>
      <c r="X183" s="677"/>
      <c r="Y183" s="677"/>
      <c r="Z183" s="677"/>
      <c r="AA183" s="677"/>
      <c r="AB183" s="677"/>
      <c r="AC183" s="677"/>
      <c r="AD183" s="677"/>
    </row>
    <row r="184" spans="3:35" ht="14.25" customHeight="1" thickBot="1">
      <c r="H184" s="48"/>
      <c r="I184" s="28"/>
      <c r="J184" s="28"/>
      <c r="K184" s="28"/>
      <c r="L184" s="28"/>
      <c r="M184" s="28"/>
      <c r="N184" s="28"/>
      <c r="O184" s="28"/>
      <c r="P184" s="28"/>
      <c r="Q184" s="28"/>
      <c r="R184" s="28"/>
      <c r="S184" s="28"/>
      <c r="T184" s="28"/>
      <c r="U184" s="28"/>
      <c r="V184" s="28"/>
      <c r="W184" s="28"/>
      <c r="X184" s="28"/>
      <c r="Y184" s="28"/>
      <c r="Z184" s="28"/>
      <c r="AA184" s="28"/>
      <c r="AB184" s="28"/>
      <c r="AC184" s="28"/>
      <c r="AD184" s="28"/>
    </row>
    <row r="185" spans="3:35">
      <c r="C185" s="838" t="s">
        <v>215</v>
      </c>
      <c r="D185" s="675"/>
      <c r="E185" s="675"/>
      <c r="F185" s="675"/>
      <c r="G185" s="675"/>
      <c r="H185" s="675"/>
      <c r="I185" s="675"/>
      <c r="J185" s="691"/>
      <c r="K185" s="839" t="s">
        <v>215</v>
      </c>
      <c r="L185" s="840"/>
      <c r="M185" s="840"/>
      <c r="N185" s="841"/>
      <c r="O185" s="679" t="s">
        <v>0</v>
      </c>
      <c r="P185" s="679"/>
      <c r="Q185" s="679"/>
      <c r="R185" s="679"/>
      <c r="S185" s="679"/>
      <c r="T185" s="679"/>
      <c r="U185" s="679"/>
      <c r="V185" s="679"/>
      <c r="W185" s="679"/>
      <c r="X185" s="679"/>
      <c r="Y185" s="679"/>
      <c r="Z185" s="679"/>
      <c r="AA185" s="679"/>
      <c r="AB185" s="679"/>
      <c r="AC185" s="675" t="s">
        <v>1</v>
      </c>
      <c r="AD185" s="675"/>
      <c r="AE185" s="675"/>
      <c r="AF185" s="675"/>
      <c r="AG185" s="675"/>
      <c r="AH185" s="675"/>
      <c r="AI185" s="705"/>
    </row>
    <row r="186" spans="3:35">
      <c r="C186" s="842" t="s">
        <v>398</v>
      </c>
      <c r="D186" s="843"/>
      <c r="E186" s="843"/>
      <c r="F186" s="843"/>
      <c r="G186" s="843"/>
      <c r="H186" s="843"/>
      <c r="I186" s="843"/>
      <c r="J186" s="844"/>
      <c r="K186" s="845" t="s">
        <v>405</v>
      </c>
      <c r="L186" s="846"/>
      <c r="M186" s="846"/>
      <c r="N186" s="847"/>
      <c r="O186" s="680"/>
      <c r="P186" s="680"/>
      <c r="Q186" s="680"/>
      <c r="R186" s="680"/>
      <c r="S186" s="680"/>
      <c r="T186" s="680"/>
      <c r="U186" s="680"/>
      <c r="V186" s="680"/>
      <c r="W186" s="680"/>
      <c r="X186" s="680"/>
      <c r="Y186" s="680"/>
      <c r="Z186" s="680"/>
      <c r="AA186" s="680"/>
      <c r="AB186" s="680"/>
      <c r="AC186" s="727"/>
      <c r="AD186" s="727"/>
      <c r="AE186" s="727"/>
      <c r="AF186" s="727"/>
      <c r="AG186" s="727"/>
      <c r="AH186" s="727"/>
      <c r="AI186" s="728"/>
    </row>
    <row r="187" spans="3:35">
      <c r="C187" s="813">
        <f>①基本情報!$B$8</f>
        <v>0</v>
      </c>
      <c r="D187" s="814"/>
      <c r="E187" s="814"/>
      <c r="F187" s="814"/>
      <c r="G187" s="814"/>
      <c r="H187" s="814"/>
      <c r="I187" s="814"/>
      <c r="J187" s="815"/>
      <c r="K187" s="816">
        <f>①基本情報!$J$8</f>
        <v>0</v>
      </c>
      <c r="L187" s="817"/>
      <c r="M187" s="817"/>
      <c r="N187" s="818"/>
      <c r="O187" s="382" t="s">
        <v>2</v>
      </c>
      <c r="P187" s="819">
        <f>①基本情報!$O$8</f>
        <v>0</v>
      </c>
      <c r="Q187" s="820"/>
      <c r="R187" s="820"/>
      <c r="S187" s="820"/>
      <c r="T187" s="820"/>
      <c r="U187" s="820"/>
      <c r="V187" s="820"/>
      <c r="W187" s="820"/>
      <c r="X187" s="820"/>
      <c r="Y187" s="820"/>
      <c r="Z187" s="820"/>
      <c r="AA187" s="820"/>
      <c r="AB187" s="820"/>
      <c r="AC187" s="821">
        <f>①基本情報!$AC$8</f>
        <v>0</v>
      </c>
      <c r="AD187" s="821"/>
      <c r="AE187" s="821"/>
      <c r="AF187" s="821"/>
      <c r="AG187" s="821"/>
      <c r="AH187" s="821"/>
      <c r="AI187" s="822"/>
    </row>
    <row r="188" spans="3:35">
      <c r="C188" s="827">
        <f>①基本情報!$B$9</f>
        <v>0</v>
      </c>
      <c r="D188" s="828"/>
      <c r="E188" s="828"/>
      <c r="F188" s="828"/>
      <c r="G188" s="828"/>
      <c r="H188" s="828"/>
      <c r="I188" s="828"/>
      <c r="J188" s="829"/>
      <c r="K188" s="833">
        <f>①基本情報!$J$9</f>
        <v>0</v>
      </c>
      <c r="L188" s="833"/>
      <c r="M188" s="833"/>
      <c r="N188" s="833"/>
      <c r="O188" s="835">
        <f>①基本情報!$N$9</f>
        <v>0</v>
      </c>
      <c r="P188" s="835"/>
      <c r="Q188" s="835"/>
      <c r="R188" s="835"/>
      <c r="S188" s="835"/>
      <c r="T188" s="835"/>
      <c r="U188" s="835"/>
      <c r="V188" s="835"/>
      <c r="W188" s="835"/>
      <c r="X188" s="835"/>
      <c r="Y188" s="835"/>
      <c r="Z188" s="835"/>
      <c r="AA188" s="835"/>
      <c r="AB188" s="835"/>
      <c r="AC188" s="823"/>
      <c r="AD188" s="823"/>
      <c r="AE188" s="823"/>
      <c r="AF188" s="823"/>
      <c r="AG188" s="823"/>
      <c r="AH188" s="823"/>
      <c r="AI188" s="824"/>
    </row>
    <row r="189" spans="3:35" ht="13.5" thickBot="1">
      <c r="C189" s="830"/>
      <c r="D189" s="831"/>
      <c r="E189" s="831"/>
      <c r="F189" s="831"/>
      <c r="G189" s="831"/>
      <c r="H189" s="831"/>
      <c r="I189" s="831"/>
      <c r="J189" s="832"/>
      <c r="K189" s="834"/>
      <c r="L189" s="834"/>
      <c r="M189" s="834"/>
      <c r="N189" s="834"/>
      <c r="O189" s="836"/>
      <c r="P189" s="836"/>
      <c r="Q189" s="836"/>
      <c r="R189" s="836"/>
      <c r="S189" s="836"/>
      <c r="T189" s="836"/>
      <c r="U189" s="836"/>
      <c r="V189" s="836"/>
      <c r="W189" s="836"/>
      <c r="X189" s="836"/>
      <c r="Y189" s="836"/>
      <c r="Z189" s="836"/>
      <c r="AA189" s="836"/>
      <c r="AB189" s="836"/>
      <c r="AC189" s="825"/>
      <c r="AD189" s="825"/>
      <c r="AE189" s="825"/>
      <c r="AF189" s="825"/>
      <c r="AG189" s="825"/>
      <c r="AH189" s="825"/>
      <c r="AI189" s="826"/>
    </row>
    <row r="190" spans="3:35" ht="13.5" thickBot="1"/>
    <row r="191" spans="3:35">
      <c r="C191" s="838" t="s">
        <v>184</v>
      </c>
      <c r="D191" s="675"/>
      <c r="E191" s="675"/>
      <c r="F191" s="868" t="s">
        <v>163</v>
      </c>
      <c r="G191" s="691"/>
      <c r="H191" s="870">
        <f>①基本情報!$N$18</f>
        <v>0</v>
      </c>
      <c r="I191" s="871"/>
      <c r="J191" s="871"/>
      <c r="K191" s="871"/>
      <c r="L191" s="871"/>
      <c r="M191" s="871"/>
      <c r="N191" s="872"/>
      <c r="O191" s="849" t="s">
        <v>215</v>
      </c>
      <c r="P191" s="850"/>
      <c r="Q191" s="850"/>
      <c r="R191" s="850"/>
      <c r="S191" s="850"/>
      <c r="T191" s="850"/>
      <c r="U191" s="851"/>
      <c r="V191" s="852">
        <f>①基本情報!$D$17</f>
        <v>0</v>
      </c>
      <c r="W191" s="852"/>
      <c r="X191" s="852"/>
      <c r="Y191" s="852"/>
      <c r="Z191" s="852"/>
      <c r="AA191" s="852"/>
      <c r="AB191" s="853"/>
      <c r="AC191" s="852">
        <f>①基本情報!$I$17</f>
        <v>0</v>
      </c>
      <c r="AD191" s="852"/>
      <c r="AE191" s="852"/>
      <c r="AF191" s="852"/>
      <c r="AG191" s="852"/>
      <c r="AH191" s="852"/>
      <c r="AI191" s="854"/>
    </row>
    <row r="192" spans="3:35">
      <c r="C192" s="866"/>
      <c r="D192" s="677"/>
      <c r="E192" s="677"/>
      <c r="F192" s="676"/>
      <c r="G192" s="692"/>
      <c r="H192" s="873"/>
      <c r="I192" s="863"/>
      <c r="J192" s="863"/>
      <c r="K192" s="863"/>
      <c r="L192" s="863"/>
      <c r="M192" s="863"/>
      <c r="N192" s="874"/>
      <c r="O192" s="855" t="s">
        <v>338</v>
      </c>
      <c r="P192" s="856"/>
      <c r="Q192" s="856"/>
      <c r="R192" s="856"/>
      <c r="S192" s="856"/>
      <c r="T192" s="856"/>
      <c r="U192" s="857"/>
      <c r="V192" s="828">
        <f>①基本情報!$D$18</f>
        <v>0</v>
      </c>
      <c r="W192" s="828"/>
      <c r="X192" s="828"/>
      <c r="Y192" s="828"/>
      <c r="Z192" s="828"/>
      <c r="AA192" s="828"/>
      <c r="AB192" s="860"/>
      <c r="AC192" s="863">
        <f>①基本情報!$I$18</f>
        <v>0</v>
      </c>
      <c r="AD192" s="863"/>
      <c r="AE192" s="863"/>
      <c r="AF192" s="863"/>
      <c r="AG192" s="863"/>
      <c r="AH192" s="863"/>
      <c r="AI192" s="864"/>
    </row>
    <row r="193" spans="2:39">
      <c r="C193" s="867"/>
      <c r="D193" s="727"/>
      <c r="E193" s="727"/>
      <c r="F193" s="858"/>
      <c r="G193" s="869"/>
      <c r="H193" s="875"/>
      <c r="I193" s="861"/>
      <c r="J193" s="861"/>
      <c r="K193" s="861"/>
      <c r="L193" s="861"/>
      <c r="M193" s="861"/>
      <c r="N193" s="876"/>
      <c r="O193" s="858"/>
      <c r="P193" s="727"/>
      <c r="Q193" s="727"/>
      <c r="R193" s="727"/>
      <c r="S193" s="727"/>
      <c r="T193" s="727"/>
      <c r="U193" s="859"/>
      <c r="V193" s="861"/>
      <c r="W193" s="861"/>
      <c r="X193" s="861"/>
      <c r="Y193" s="861"/>
      <c r="Z193" s="861"/>
      <c r="AA193" s="861"/>
      <c r="AB193" s="862"/>
      <c r="AC193" s="861"/>
      <c r="AD193" s="861"/>
      <c r="AE193" s="861"/>
      <c r="AF193" s="861"/>
      <c r="AG193" s="861"/>
      <c r="AH193" s="861"/>
      <c r="AI193" s="865"/>
    </row>
    <row r="194" spans="2:39">
      <c r="C194" s="684" t="s">
        <v>406</v>
      </c>
      <c r="D194" s="671"/>
      <c r="E194" s="671"/>
      <c r="F194" s="671"/>
      <c r="G194" s="671"/>
      <c r="H194" s="671"/>
      <c r="I194" s="671"/>
      <c r="J194" s="674"/>
      <c r="K194" s="670" t="s">
        <v>404</v>
      </c>
      <c r="L194" s="671"/>
      <c r="M194" s="671"/>
      <c r="N194" s="671"/>
      <c r="O194" s="677"/>
      <c r="P194" s="677"/>
      <c r="Q194" s="877"/>
      <c r="R194" s="863">
        <f>①基本情報!$N$20</f>
        <v>0</v>
      </c>
      <c r="S194" s="863"/>
      <c r="T194" s="863"/>
      <c r="U194" s="863"/>
      <c r="V194" s="863"/>
      <c r="W194" s="817"/>
      <c r="X194" s="817"/>
      <c r="Y194" s="817"/>
      <c r="Z194" s="817"/>
      <c r="AA194" s="817"/>
      <c r="AB194" s="817"/>
      <c r="AC194" s="817"/>
      <c r="AD194" s="817"/>
      <c r="AE194" s="817"/>
      <c r="AF194" s="817"/>
      <c r="AG194" s="817"/>
      <c r="AH194" s="817"/>
      <c r="AI194" s="879"/>
    </row>
    <row r="195" spans="2:39" ht="13.5" thickBot="1">
      <c r="C195" s="685"/>
      <c r="D195" s="634"/>
      <c r="E195" s="634"/>
      <c r="F195" s="634"/>
      <c r="G195" s="634"/>
      <c r="H195" s="634"/>
      <c r="I195" s="634"/>
      <c r="J195" s="635"/>
      <c r="K195" s="633"/>
      <c r="L195" s="634"/>
      <c r="M195" s="634"/>
      <c r="N195" s="634"/>
      <c r="O195" s="634"/>
      <c r="P195" s="634"/>
      <c r="Q195" s="878"/>
      <c r="R195" s="831"/>
      <c r="S195" s="831"/>
      <c r="T195" s="831"/>
      <c r="U195" s="831"/>
      <c r="V195" s="831"/>
      <c r="W195" s="831"/>
      <c r="X195" s="831"/>
      <c r="Y195" s="831"/>
      <c r="Z195" s="831"/>
      <c r="AA195" s="831"/>
      <c r="AB195" s="831"/>
      <c r="AC195" s="831"/>
      <c r="AD195" s="831"/>
      <c r="AE195" s="831"/>
      <c r="AF195" s="831"/>
      <c r="AG195" s="831"/>
      <c r="AH195" s="831"/>
      <c r="AI195" s="880"/>
    </row>
    <row r="196" spans="2:39" ht="13.5" thickBot="1"/>
    <row r="197" spans="2:39">
      <c r="C197" s="891" t="s">
        <v>185</v>
      </c>
      <c r="D197" s="871"/>
      <c r="E197" s="871"/>
      <c r="F197" s="870">
        <f>①基本情報!$D$29</f>
        <v>0</v>
      </c>
      <c r="G197" s="871"/>
      <c r="H197" s="871"/>
      <c r="I197" s="871"/>
      <c r="J197" s="871"/>
      <c r="K197" s="871"/>
      <c r="L197" s="871"/>
      <c r="M197" s="871"/>
      <c r="N197" s="872"/>
      <c r="O197" s="881" t="s">
        <v>215</v>
      </c>
      <c r="P197" s="882"/>
      <c r="Q197" s="882"/>
      <c r="R197" s="882"/>
      <c r="S197" s="882"/>
      <c r="T197" s="882"/>
      <c r="U197" s="883"/>
      <c r="V197" s="852">
        <f>①基本情報!$D$26</f>
        <v>0</v>
      </c>
      <c r="W197" s="852"/>
      <c r="X197" s="852"/>
      <c r="Y197" s="852"/>
      <c r="Z197" s="852"/>
      <c r="AA197" s="852"/>
      <c r="AB197" s="853"/>
      <c r="AC197" s="852">
        <f>①基本情報!$I$26</f>
        <v>0</v>
      </c>
      <c r="AD197" s="852"/>
      <c r="AE197" s="852"/>
      <c r="AF197" s="852"/>
      <c r="AG197" s="852"/>
      <c r="AH197" s="852"/>
      <c r="AI197" s="854"/>
    </row>
    <row r="198" spans="2:39">
      <c r="C198" s="892"/>
      <c r="D198" s="863"/>
      <c r="E198" s="863"/>
      <c r="F198" s="873"/>
      <c r="G198" s="863"/>
      <c r="H198" s="863"/>
      <c r="I198" s="863"/>
      <c r="J198" s="863"/>
      <c r="K198" s="863"/>
      <c r="L198" s="863"/>
      <c r="M198" s="863"/>
      <c r="N198" s="874"/>
      <c r="O198" s="884" t="s">
        <v>339</v>
      </c>
      <c r="P198" s="885"/>
      <c r="Q198" s="885"/>
      <c r="R198" s="885"/>
      <c r="S198" s="885"/>
      <c r="T198" s="885"/>
      <c r="U198" s="886"/>
      <c r="V198" s="887">
        <f>①基本情報!$D$27</f>
        <v>0</v>
      </c>
      <c r="W198" s="828"/>
      <c r="X198" s="828"/>
      <c r="Y198" s="828"/>
      <c r="Z198" s="828"/>
      <c r="AA198" s="828"/>
      <c r="AB198" s="860"/>
      <c r="AC198" s="828">
        <f>①基本情報!$I$27</f>
        <v>0</v>
      </c>
      <c r="AD198" s="828"/>
      <c r="AE198" s="828"/>
      <c r="AF198" s="828"/>
      <c r="AG198" s="828"/>
      <c r="AH198" s="828"/>
      <c r="AI198" s="890"/>
    </row>
    <row r="199" spans="2:39" ht="13.5" thickBot="1">
      <c r="C199" s="830"/>
      <c r="D199" s="831"/>
      <c r="E199" s="831"/>
      <c r="F199" s="888"/>
      <c r="G199" s="831"/>
      <c r="H199" s="831"/>
      <c r="I199" s="831"/>
      <c r="J199" s="831"/>
      <c r="K199" s="831"/>
      <c r="L199" s="831"/>
      <c r="M199" s="831"/>
      <c r="N199" s="832"/>
      <c r="O199" s="520"/>
      <c r="P199" s="484"/>
      <c r="Q199" s="484"/>
      <c r="R199" s="484"/>
      <c r="S199" s="484"/>
      <c r="T199" s="484"/>
      <c r="U199" s="485"/>
      <c r="V199" s="888"/>
      <c r="W199" s="831"/>
      <c r="X199" s="831"/>
      <c r="Y199" s="831"/>
      <c r="Z199" s="831"/>
      <c r="AA199" s="831"/>
      <c r="AB199" s="889"/>
      <c r="AC199" s="831"/>
      <c r="AD199" s="831"/>
      <c r="AE199" s="831"/>
      <c r="AF199" s="831"/>
      <c r="AG199" s="831"/>
      <c r="AH199" s="831"/>
      <c r="AI199" s="880"/>
    </row>
    <row r="200" spans="2:39" ht="13.5" thickBot="1"/>
    <row r="201" spans="2:39">
      <c r="C201" s="838" t="s">
        <v>352</v>
      </c>
      <c r="D201" s="675"/>
      <c r="E201" s="675"/>
      <c r="F201" s="691"/>
      <c r="G201" s="849" t="s">
        <v>340</v>
      </c>
      <c r="H201" s="850"/>
      <c r="I201" s="850"/>
      <c r="J201" s="850"/>
      <c r="K201" s="850"/>
      <c r="L201" s="850"/>
      <c r="M201" s="850"/>
      <c r="N201" s="913"/>
      <c r="O201" s="868" t="s">
        <v>4</v>
      </c>
      <c r="P201" s="691"/>
      <c r="Q201" s="868" t="s">
        <v>5</v>
      </c>
      <c r="R201" s="691"/>
      <c r="S201" s="868" t="s">
        <v>6</v>
      </c>
      <c r="T201" s="675"/>
      <c r="U201" s="675"/>
      <c r="V201" s="675"/>
      <c r="W201" s="675"/>
      <c r="X201" s="691"/>
      <c r="Y201" s="649" t="s">
        <v>341</v>
      </c>
      <c r="Z201" s="650"/>
      <c r="AA201" s="650"/>
      <c r="AB201" s="650"/>
      <c r="AC201" s="651"/>
      <c r="AD201" s="581" t="s">
        <v>7</v>
      </c>
      <c r="AE201" s="570"/>
      <c r="AF201" s="571"/>
      <c r="AG201" s="581" t="s">
        <v>8</v>
      </c>
      <c r="AH201" s="570"/>
      <c r="AI201" s="938"/>
    </row>
    <row r="202" spans="2:39" ht="13.5" customHeight="1">
      <c r="C202" s="866"/>
      <c r="D202" s="677"/>
      <c r="E202" s="677"/>
      <c r="F202" s="692"/>
      <c r="G202" s="855" t="s">
        <v>9</v>
      </c>
      <c r="H202" s="856"/>
      <c r="I202" s="856"/>
      <c r="J202" s="857"/>
      <c r="K202" s="677" t="s">
        <v>10</v>
      </c>
      <c r="L202" s="677"/>
      <c r="M202" s="677"/>
      <c r="N202" s="692"/>
      <c r="O202" s="676"/>
      <c r="P202" s="692"/>
      <c r="Q202" s="676"/>
      <c r="R202" s="692"/>
      <c r="S202" s="676"/>
      <c r="T202" s="677"/>
      <c r="U202" s="677"/>
      <c r="V202" s="677"/>
      <c r="W202" s="677"/>
      <c r="X202" s="692"/>
      <c r="Y202" s="652"/>
      <c r="Z202" s="653"/>
      <c r="AA202" s="653"/>
      <c r="AB202" s="653"/>
      <c r="AC202" s="654"/>
      <c r="AD202" s="775"/>
      <c r="AE202" s="472"/>
      <c r="AF202" s="473"/>
      <c r="AG202" s="775"/>
      <c r="AH202" s="472"/>
      <c r="AI202" s="939"/>
    </row>
    <row r="203" spans="2:39" ht="13.5" thickBot="1">
      <c r="C203" s="685"/>
      <c r="D203" s="634"/>
      <c r="E203" s="634"/>
      <c r="F203" s="635"/>
      <c r="G203" s="633"/>
      <c r="H203" s="634"/>
      <c r="I203" s="634"/>
      <c r="J203" s="878"/>
      <c r="K203" s="634"/>
      <c r="L203" s="634"/>
      <c r="M203" s="634"/>
      <c r="N203" s="635"/>
      <c r="O203" s="633"/>
      <c r="P203" s="635"/>
      <c r="Q203" s="633"/>
      <c r="R203" s="635"/>
      <c r="S203" s="633"/>
      <c r="T203" s="634"/>
      <c r="U203" s="634"/>
      <c r="V203" s="634"/>
      <c r="W203" s="634"/>
      <c r="X203" s="635"/>
      <c r="Y203" s="655"/>
      <c r="Z203" s="656"/>
      <c r="AA203" s="656"/>
      <c r="AB203" s="656"/>
      <c r="AC203" s="657"/>
      <c r="AD203" s="520"/>
      <c r="AE203" s="484"/>
      <c r="AF203" s="485"/>
      <c r="AG203" s="520"/>
      <c r="AH203" s="484"/>
      <c r="AI203" s="940"/>
    </row>
    <row r="204" spans="2:39">
      <c r="B204" s="90"/>
      <c r="C204" s="931" t="str">
        <f>IF($AM204=0,"",VLOOKUP($AM204,②男入力!$B$10:$AS$33,40))</f>
        <v/>
      </c>
      <c r="D204" s="932"/>
      <c r="E204" s="932"/>
      <c r="F204" s="933"/>
      <c r="G204" s="909" t="str">
        <f>IF($AM204=0,"",VLOOKUP($AM204,②男入力!$B$10:$AN$33,11))</f>
        <v/>
      </c>
      <c r="H204" s="852"/>
      <c r="I204" s="852"/>
      <c r="J204" s="853"/>
      <c r="K204" s="852" t="str">
        <f>IF($AM204=0,"",VLOOKUP($AM204,②男入力!$B$10:$AN$33,15))</f>
        <v/>
      </c>
      <c r="L204" s="852"/>
      <c r="M204" s="852"/>
      <c r="N204" s="910"/>
      <c r="O204" s="911" t="str">
        <f>IF($AM204=0,"",VLOOKUP($AM204,②男入力!$B$10:$AN$33,19))</f>
        <v/>
      </c>
      <c r="P204" s="911"/>
      <c r="Q204" s="911" t="str">
        <f>IF($AM204=0,"",VLOOKUP($AM204,②男入力!$B$10:$AN$33,21))</f>
        <v/>
      </c>
      <c r="R204" s="911"/>
      <c r="S204" s="893" t="str">
        <f>IF($AM204=0,"",VLOOKUP($AM204,②男入力!$B$10:$AN$33,23))</f>
        <v/>
      </c>
      <c r="T204" s="893"/>
      <c r="U204" s="893"/>
      <c r="V204" s="893"/>
      <c r="W204" s="893"/>
      <c r="X204" s="893"/>
      <c r="Y204" s="896" t="str">
        <f>IF($AM204=0,"",VLOOKUP($AM204,②男入力!$B$10:$AN$33,29))</f>
        <v/>
      </c>
      <c r="Z204" s="896"/>
      <c r="AA204" s="896"/>
      <c r="AB204" s="896"/>
      <c r="AC204" s="896"/>
      <c r="AD204" s="899" t="str">
        <f>IF($AM204=0,"",VLOOKUP($AM204,②男入力!$B$10:$AN$33,34))</f>
        <v/>
      </c>
      <c r="AE204" s="899"/>
      <c r="AF204" s="899"/>
      <c r="AG204" s="899" t="str">
        <f>IF($AM204=0,"",VLOOKUP($AM204,②男入力!$B$10:$AN$33,37))</f>
        <v/>
      </c>
      <c r="AH204" s="899"/>
      <c r="AI204" s="902"/>
      <c r="AM204" s="905">
        <f>'⑤-3県男選択'!AD31</f>
        <v>0</v>
      </c>
    </row>
    <row r="205" spans="2:39">
      <c r="B205" s="90"/>
      <c r="C205" s="934"/>
      <c r="D205" s="823"/>
      <c r="E205" s="823"/>
      <c r="F205" s="935"/>
      <c r="G205" s="873" t="str">
        <f>IF($AM204=0,"",VLOOKUP($AM204,②男入力!$B$10:$AN$33,3))</f>
        <v/>
      </c>
      <c r="H205" s="863" t="e">
        <f t="shared" ref="H205:J206" si="45">IF(G205=0,"",VLOOKUP(G205,$B$12:$Q$28,6))</f>
        <v>#N/A</v>
      </c>
      <c r="I205" s="863" t="e">
        <f t="shared" si="45"/>
        <v>#N/A</v>
      </c>
      <c r="J205" s="908" t="e">
        <f t="shared" si="45"/>
        <v>#N/A</v>
      </c>
      <c r="K205" s="863" t="str">
        <f>IF($AM204=0,"",VLOOKUP($AM204,②男入力!$B$10:$AN$33,7))</f>
        <v/>
      </c>
      <c r="L205" s="863" t="e">
        <f t="shared" ref="L205:N206" si="46">IF(K205=0,"",VLOOKUP(K205,$B$12:$Q$28,6))</f>
        <v>#N/A</v>
      </c>
      <c r="M205" s="863" t="e">
        <f t="shared" si="46"/>
        <v>#N/A</v>
      </c>
      <c r="N205" s="874" t="e">
        <f t="shared" si="46"/>
        <v>#N/A</v>
      </c>
      <c r="O205" s="912"/>
      <c r="P205" s="912"/>
      <c r="Q205" s="912"/>
      <c r="R205" s="912"/>
      <c r="S205" s="894"/>
      <c r="T205" s="894"/>
      <c r="U205" s="894"/>
      <c r="V205" s="894"/>
      <c r="W205" s="894"/>
      <c r="X205" s="894"/>
      <c r="Y205" s="897"/>
      <c r="Z205" s="897"/>
      <c r="AA205" s="897"/>
      <c r="AB205" s="897"/>
      <c r="AC205" s="897"/>
      <c r="AD205" s="900"/>
      <c r="AE205" s="900"/>
      <c r="AF205" s="900"/>
      <c r="AG205" s="900"/>
      <c r="AH205" s="900"/>
      <c r="AI205" s="903"/>
      <c r="AM205" s="906"/>
    </row>
    <row r="206" spans="2:39" ht="13.5" thickBot="1">
      <c r="B206" s="90"/>
      <c r="C206" s="936"/>
      <c r="D206" s="825"/>
      <c r="E206" s="825"/>
      <c r="F206" s="937"/>
      <c r="G206" s="888" t="s">
        <v>286</v>
      </c>
      <c r="H206" s="831" t="e">
        <f t="shared" si="45"/>
        <v>#N/A</v>
      </c>
      <c r="I206" s="831" t="e">
        <f t="shared" si="45"/>
        <v>#N/A</v>
      </c>
      <c r="J206" s="889" t="e">
        <f t="shared" si="45"/>
        <v>#N/A</v>
      </c>
      <c r="K206" s="831" t="s">
        <v>286</v>
      </c>
      <c r="L206" s="831" t="e">
        <f t="shared" si="46"/>
        <v>#N/A</v>
      </c>
      <c r="M206" s="831" t="e">
        <f t="shared" si="46"/>
        <v>#N/A</v>
      </c>
      <c r="N206" s="832" t="e">
        <f t="shared" si="46"/>
        <v>#N/A</v>
      </c>
      <c r="O206" s="834"/>
      <c r="P206" s="834"/>
      <c r="Q206" s="834"/>
      <c r="R206" s="834"/>
      <c r="S206" s="895"/>
      <c r="T206" s="895"/>
      <c r="U206" s="895"/>
      <c r="V206" s="895"/>
      <c r="W206" s="895"/>
      <c r="X206" s="895"/>
      <c r="Y206" s="898"/>
      <c r="Z206" s="898"/>
      <c r="AA206" s="898"/>
      <c r="AB206" s="898"/>
      <c r="AC206" s="898"/>
      <c r="AD206" s="901"/>
      <c r="AE206" s="901"/>
      <c r="AF206" s="901"/>
      <c r="AG206" s="901"/>
      <c r="AH206" s="901"/>
      <c r="AI206" s="904"/>
      <c r="AM206" s="907"/>
    </row>
    <row r="207" spans="2:39">
      <c r="C207" s="931" t="str">
        <f>IF($AM207=0,"",VLOOKUP($AM207,②男入力!$B$10:$AS$33,40))</f>
        <v/>
      </c>
      <c r="D207" s="932"/>
      <c r="E207" s="932"/>
      <c r="F207" s="933"/>
      <c r="G207" s="909" t="str">
        <f>IF($AM207=0,"",VLOOKUP($AM207,②男入力!$B$10:$AN$33,11))</f>
        <v/>
      </c>
      <c r="H207" s="852"/>
      <c r="I207" s="852"/>
      <c r="J207" s="853"/>
      <c r="K207" s="852" t="str">
        <f>IF($AM207=0,"",VLOOKUP($AM207,②男入力!$B$10:$AN$33,15))</f>
        <v/>
      </c>
      <c r="L207" s="852"/>
      <c r="M207" s="852"/>
      <c r="N207" s="910"/>
      <c r="O207" s="911" t="str">
        <f>IF($AM207=0,"",VLOOKUP($AM207,②男入力!$B$10:$AN$33,19))</f>
        <v/>
      </c>
      <c r="P207" s="911"/>
      <c r="Q207" s="911" t="str">
        <f>IF($AM207=0,"",VLOOKUP($AM207,②男入力!$B$10:$AN$33,21))</f>
        <v/>
      </c>
      <c r="R207" s="911"/>
      <c r="S207" s="893" t="str">
        <f>IF($AM207=0,"",VLOOKUP($AM207,②男入力!$B$10:$AN$33,23))</f>
        <v/>
      </c>
      <c r="T207" s="893"/>
      <c r="U207" s="893"/>
      <c r="V207" s="893"/>
      <c r="W207" s="893"/>
      <c r="X207" s="893"/>
      <c r="Y207" s="896" t="str">
        <f>IF($AM207=0,"",VLOOKUP($AM207,②男入力!$B$10:$AN$33,29))</f>
        <v/>
      </c>
      <c r="Z207" s="896"/>
      <c r="AA207" s="896"/>
      <c r="AB207" s="896"/>
      <c r="AC207" s="896"/>
      <c r="AD207" s="899" t="str">
        <f>IF($AM207=0,"",VLOOKUP($AM207,②男入力!$B$10:$AN$33,34))</f>
        <v/>
      </c>
      <c r="AE207" s="899"/>
      <c r="AF207" s="899"/>
      <c r="AG207" s="899" t="str">
        <f>IF($AM207=0,"",VLOOKUP($AM207,②男入力!$B$10:$AN$33,37))</f>
        <v/>
      </c>
      <c r="AH207" s="899"/>
      <c r="AI207" s="902"/>
      <c r="AM207" s="905">
        <f>'⑤-3県男選択'!AD32</f>
        <v>0</v>
      </c>
    </row>
    <row r="208" spans="2:39">
      <c r="C208" s="934"/>
      <c r="D208" s="823"/>
      <c r="E208" s="823"/>
      <c r="F208" s="935"/>
      <c r="G208" s="873" t="str">
        <f>IF($AM207=0,"",VLOOKUP($AM207,②男入力!$B$10:$AN$33,3))</f>
        <v/>
      </c>
      <c r="H208" s="863" t="e">
        <f t="shared" ref="H208:J209" si="47">IF(G208=0,"",VLOOKUP(G208,$B$12:$Q$28,6))</f>
        <v>#N/A</v>
      </c>
      <c r="I208" s="863" t="e">
        <f t="shared" si="47"/>
        <v>#N/A</v>
      </c>
      <c r="J208" s="908" t="e">
        <f t="shared" si="47"/>
        <v>#N/A</v>
      </c>
      <c r="K208" s="863" t="str">
        <f>IF($AM207=0,"",VLOOKUP($AM207,②男入力!$B$10:$AN$33,7))</f>
        <v/>
      </c>
      <c r="L208" s="863" t="e">
        <f t="shared" ref="L208:N209" si="48">IF(K208=0,"",VLOOKUP(K208,$B$12:$Q$28,6))</f>
        <v>#N/A</v>
      </c>
      <c r="M208" s="863" t="e">
        <f t="shared" si="48"/>
        <v>#N/A</v>
      </c>
      <c r="N208" s="874" t="e">
        <f t="shared" si="48"/>
        <v>#N/A</v>
      </c>
      <c r="O208" s="912"/>
      <c r="P208" s="912"/>
      <c r="Q208" s="912"/>
      <c r="R208" s="912"/>
      <c r="S208" s="894"/>
      <c r="T208" s="894"/>
      <c r="U208" s="894"/>
      <c r="V208" s="894"/>
      <c r="W208" s="894"/>
      <c r="X208" s="894"/>
      <c r="Y208" s="897"/>
      <c r="Z208" s="897"/>
      <c r="AA208" s="897"/>
      <c r="AB208" s="897"/>
      <c r="AC208" s="897"/>
      <c r="AD208" s="900"/>
      <c r="AE208" s="900"/>
      <c r="AF208" s="900"/>
      <c r="AG208" s="900"/>
      <c r="AH208" s="900"/>
      <c r="AI208" s="903"/>
      <c r="AM208" s="906"/>
    </row>
    <row r="209" spans="2:39" ht="13.5" thickBot="1">
      <c r="C209" s="936"/>
      <c r="D209" s="825"/>
      <c r="E209" s="825"/>
      <c r="F209" s="937"/>
      <c r="G209" s="888" t="s">
        <v>286</v>
      </c>
      <c r="H209" s="831" t="e">
        <f t="shared" si="47"/>
        <v>#N/A</v>
      </c>
      <c r="I209" s="831" t="e">
        <f t="shared" si="47"/>
        <v>#N/A</v>
      </c>
      <c r="J209" s="889" t="e">
        <f t="shared" si="47"/>
        <v>#N/A</v>
      </c>
      <c r="K209" s="831" t="s">
        <v>286</v>
      </c>
      <c r="L209" s="831" t="e">
        <f t="shared" si="48"/>
        <v>#N/A</v>
      </c>
      <c r="M209" s="831" t="e">
        <f t="shared" si="48"/>
        <v>#N/A</v>
      </c>
      <c r="N209" s="832" t="e">
        <f t="shared" si="48"/>
        <v>#N/A</v>
      </c>
      <c r="O209" s="834"/>
      <c r="P209" s="834"/>
      <c r="Q209" s="834"/>
      <c r="R209" s="834"/>
      <c r="S209" s="895"/>
      <c r="T209" s="895"/>
      <c r="U209" s="895"/>
      <c r="V209" s="895"/>
      <c r="W209" s="895"/>
      <c r="X209" s="895"/>
      <c r="Y209" s="898"/>
      <c r="Z209" s="898"/>
      <c r="AA209" s="898"/>
      <c r="AB209" s="898"/>
      <c r="AC209" s="898"/>
      <c r="AD209" s="901"/>
      <c r="AE209" s="901"/>
      <c r="AF209" s="901"/>
      <c r="AG209" s="901"/>
      <c r="AH209" s="901"/>
      <c r="AI209" s="904"/>
      <c r="AM209" s="907"/>
    </row>
    <row r="210" spans="2:39">
      <c r="C210" s="931" t="str">
        <f>IF($AM210=0,"",VLOOKUP($AM210,②男入力!$B$10:$AS$33,40))</f>
        <v/>
      </c>
      <c r="D210" s="932"/>
      <c r="E210" s="932"/>
      <c r="F210" s="933"/>
      <c r="G210" s="909" t="str">
        <f>IF($AM210=0,"",VLOOKUP($AM210,②男入力!$B$10:$AN$33,11))</f>
        <v/>
      </c>
      <c r="H210" s="852"/>
      <c r="I210" s="852"/>
      <c r="J210" s="853"/>
      <c r="K210" s="852" t="str">
        <f>IF($AM210=0,"",VLOOKUP($AM210,②男入力!$B$10:$AN$33,15))</f>
        <v/>
      </c>
      <c r="L210" s="852"/>
      <c r="M210" s="852"/>
      <c r="N210" s="910"/>
      <c r="O210" s="911" t="str">
        <f>IF($AM210=0,"",VLOOKUP($AM210,②男入力!$B$10:$AN$33,19))</f>
        <v/>
      </c>
      <c r="P210" s="911"/>
      <c r="Q210" s="911" t="str">
        <f>IF($AM210=0,"",VLOOKUP($AM210,②男入力!$B$10:$AN$33,21))</f>
        <v/>
      </c>
      <c r="R210" s="911"/>
      <c r="S210" s="893" t="str">
        <f>IF($AM210=0,"",VLOOKUP($AM210,②男入力!$B$10:$AN$33,23))</f>
        <v/>
      </c>
      <c r="T210" s="893"/>
      <c r="U210" s="893"/>
      <c r="V210" s="893"/>
      <c r="W210" s="893"/>
      <c r="X210" s="893"/>
      <c r="Y210" s="896" t="str">
        <f>IF($AM210=0,"",VLOOKUP($AM210,②男入力!$B$10:$AN$33,29))</f>
        <v/>
      </c>
      <c r="Z210" s="896"/>
      <c r="AA210" s="896"/>
      <c r="AB210" s="896"/>
      <c r="AC210" s="896"/>
      <c r="AD210" s="899" t="str">
        <f>IF($AM210=0,"",VLOOKUP($AM210,②男入力!$B$10:$AN$33,34))</f>
        <v/>
      </c>
      <c r="AE210" s="899"/>
      <c r="AF210" s="899"/>
      <c r="AG210" s="899" t="str">
        <f>IF($AM210=0,"",VLOOKUP($AM210,②男入力!$B$10:$AN$33,37))</f>
        <v/>
      </c>
      <c r="AH210" s="899"/>
      <c r="AI210" s="902"/>
      <c r="AM210" s="905">
        <f>'⑤-3県男選択'!AD33</f>
        <v>0</v>
      </c>
    </row>
    <row r="211" spans="2:39">
      <c r="C211" s="934"/>
      <c r="D211" s="823"/>
      <c r="E211" s="823"/>
      <c r="F211" s="935"/>
      <c r="G211" s="873" t="str">
        <f>IF($AM210=0,"",VLOOKUP($AM210,②男入力!$B$10:$AN$33,3))</f>
        <v/>
      </c>
      <c r="H211" s="863" t="e">
        <f t="shared" ref="H211:J212" si="49">IF(G211=0,"",VLOOKUP(G211,$B$12:$Q$28,6))</f>
        <v>#N/A</v>
      </c>
      <c r="I211" s="863" t="e">
        <f t="shared" si="49"/>
        <v>#N/A</v>
      </c>
      <c r="J211" s="908" t="e">
        <f t="shared" si="49"/>
        <v>#N/A</v>
      </c>
      <c r="K211" s="863" t="str">
        <f>IF($AM210=0,"",VLOOKUP($AM210,②男入力!$B$10:$AN$33,7))</f>
        <v/>
      </c>
      <c r="L211" s="863" t="e">
        <f t="shared" ref="L211:N212" si="50">IF(K211=0,"",VLOOKUP(K211,$B$12:$Q$28,6))</f>
        <v>#N/A</v>
      </c>
      <c r="M211" s="863" t="e">
        <f t="shared" si="50"/>
        <v>#N/A</v>
      </c>
      <c r="N211" s="874" t="e">
        <f t="shared" si="50"/>
        <v>#N/A</v>
      </c>
      <c r="O211" s="912"/>
      <c r="P211" s="912"/>
      <c r="Q211" s="912"/>
      <c r="R211" s="912"/>
      <c r="S211" s="894"/>
      <c r="T211" s="894"/>
      <c r="U211" s="894"/>
      <c r="V211" s="894"/>
      <c r="W211" s="894"/>
      <c r="X211" s="894"/>
      <c r="Y211" s="897"/>
      <c r="Z211" s="897"/>
      <c r="AA211" s="897"/>
      <c r="AB211" s="897"/>
      <c r="AC211" s="897"/>
      <c r="AD211" s="900"/>
      <c r="AE211" s="900"/>
      <c r="AF211" s="900"/>
      <c r="AG211" s="900"/>
      <c r="AH211" s="900"/>
      <c r="AI211" s="903"/>
      <c r="AM211" s="906"/>
    </row>
    <row r="212" spans="2:39" ht="13.5" thickBot="1">
      <c r="C212" s="936"/>
      <c r="D212" s="825"/>
      <c r="E212" s="825"/>
      <c r="F212" s="937"/>
      <c r="G212" s="888" t="s">
        <v>286</v>
      </c>
      <c r="H212" s="831" t="e">
        <f t="shared" si="49"/>
        <v>#N/A</v>
      </c>
      <c r="I212" s="831" t="e">
        <f t="shared" si="49"/>
        <v>#N/A</v>
      </c>
      <c r="J212" s="889" t="e">
        <f t="shared" si="49"/>
        <v>#N/A</v>
      </c>
      <c r="K212" s="831" t="s">
        <v>286</v>
      </c>
      <c r="L212" s="831" t="e">
        <f t="shared" si="50"/>
        <v>#N/A</v>
      </c>
      <c r="M212" s="831" t="e">
        <f t="shared" si="50"/>
        <v>#N/A</v>
      </c>
      <c r="N212" s="832" t="e">
        <f t="shared" si="50"/>
        <v>#N/A</v>
      </c>
      <c r="O212" s="834"/>
      <c r="P212" s="834"/>
      <c r="Q212" s="834"/>
      <c r="R212" s="834"/>
      <c r="S212" s="895"/>
      <c r="T212" s="895"/>
      <c r="U212" s="895"/>
      <c r="V212" s="895"/>
      <c r="W212" s="895"/>
      <c r="X212" s="895"/>
      <c r="Y212" s="898"/>
      <c r="Z212" s="898"/>
      <c r="AA212" s="898"/>
      <c r="AB212" s="898"/>
      <c r="AC212" s="898"/>
      <c r="AD212" s="901"/>
      <c r="AE212" s="901"/>
      <c r="AF212" s="901"/>
      <c r="AG212" s="901"/>
      <c r="AH212" s="901"/>
      <c r="AI212" s="904"/>
      <c r="AM212" s="907"/>
    </row>
    <row r="213" spans="2:39">
      <c r="C213" s="931"/>
      <c r="D213" s="932"/>
      <c r="E213" s="932"/>
      <c r="F213" s="933"/>
      <c r="G213" s="909"/>
      <c r="H213" s="852"/>
      <c r="I213" s="852"/>
      <c r="J213" s="853"/>
      <c r="K213" s="852"/>
      <c r="L213" s="852"/>
      <c r="M213" s="852"/>
      <c r="N213" s="910"/>
      <c r="O213" s="911"/>
      <c r="P213" s="911"/>
      <c r="Q213" s="911"/>
      <c r="R213" s="911"/>
      <c r="S213" s="893"/>
      <c r="T213" s="893"/>
      <c r="U213" s="893"/>
      <c r="V213" s="893"/>
      <c r="W213" s="893"/>
      <c r="X213" s="893"/>
      <c r="Y213" s="896"/>
      <c r="Z213" s="896"/>
      <c r="AA213" s="896"/>
      <c r="AB213" s="896"/>
      <c r="AC213" s="896"/>
      <c r="AD213" s="899"/>
      <c r="AE213" s="899"/>
      <c r="AF213" s="899"/>
      <c r="AG213" s="899"/>
      <c r="AH213" s="899"/>
      <c r="AI213" s="902"/>
      <c r="AM213" s="905"/>
    </row>
    <row r="214" spans="2:39">
      <c r="C214" s="934"/>
      <c r="D214" s="823"/>
      <c r="E214" s="823"/>
      <c r="F214" s="935"/>
      <c r="G214" s="873"/>
      <c r="H214" s="863"/>
      <c r="I214" s="863"/>
      <c r="J214" s="908"/>
      <c r="K214" s="863"/>
      <c r="L214" s="863"/>
      <c r="M214" s="863"/>
      <c r="N214" s="874"/>
      <c r="O214" s="912"/>
      <c r="P214" s="912"/>
      <c r="Q214" s="912"/>
      <c r="R214" s="912"/>
      <c r="S214" s="894"/>
      <c r="T214" s="894"/>
      <c r="U214" s="894"/>
      <c r="V214" s="894"/>
      <c r="W214" s="894"/>
      <c r="X214" s="894"/>
      <c r="Y214" s="897"/>
      <c r="Z214" s="897"/>
      <c r="AA214" s="897"/>
      <c r="AB214" s="897"/>
      <c r="AC214" s="897"/>
      <c r="AD214" s="900"/>
      <c r="AE214" s="900"/>
      <c r="AF214" s="900"/>
      <c r="AG214" s="900"/>
      <c r="AH214" s="900"/>
      <c r="AI214" s="903"/>
      <c r="AM214" s="906"/>
    </row>
    <row r="215" spans="2:39" ht="13.5" thickBot="1">
      <c r="C215" s="936"/>
      <c r="D215" s="825"/>
      <c r="E215" s="825"/>
      <c r="F215" s="937"/>
      <c r="G215" s="888"/>
      <c r="H215" s="831"/>
      <c r="I215" s="831"/>
      <c r="J215" s="889"/>
      <c r="K215" s="831"/>
      <c r="L215" s="831"/>
      <c r="M215" s="831"/>
      <c r="N215" s="832"/>
      <c r="O215" s="834"/>
      <c r="P215" s="834"/>
      <c r="Q215" s="834"/>
      <c r="R215" s="834"/>
      <c r="S215" s="895"/>
      <c r="T215" s="895"/>
      <c r="U215" s="895"/>
      <c r="V215" s="895"/>
      <c r="W215" s="895"/>
      <c r="X215" s="895"/>
      <c r="Y215" s="898"/>
      <c r="Z215" s="898"/>
      <c r="AA215" s="898"/>
      <c r="AB215" s="898"/>
      <c r="AC215" s="898"/>
      <c r="AD215" s="901"/>
      <c r="AE215" s="901"/>
      <c r="AF215" s="901"/>
      <c r="AG215" s="901"/>
      <c r="AH215" s="901"/>
      <c r="AI215" s="904"/>
      <c r="AM215" s="907"/>
    </row>
    <row r="216" spans="2:39">
      <c r="B216" s="90"/>
      <c r="C216" s="931"/>
      <c r="D216" s="932"/>
      <c r="E216" s="932"/>
      <c r="F216" s="933"/>
      <c r="G216" s="909"/>
      <c r="H216" s="852"/>
      <c r="I216" s="852"/>
      <c r="J216" s="853"/>
      <c r="K216" s="852"/>
      <c r="L216" s="852"/>
      <c r="M216" s="852"/>
      <c r="N216" s="910"/>
      <c r="O216" s="911"/>
      <c r="P216" s="911"/>
      <c r="Q216" s="911"/>
      <c r="R216" s="911"/>
      <c r="S216" s="893"/>
      <c r="T216" s="893"/>
      <c r="U216" s="893"/>
      <c r="V216" s="893"/>
      <c r="W216" s="893"/>
      <c r="X216" s="893"/>
      <c r="Y216" s="896"/>
      <c r="Z216" s="896"/>
      <c r="AA216" s="896"/>
      <c r="AB216" s="896"/>
      <c r="AC216" s="896"/>
      <c r="AD216" s="899"/>
      <c r="AE216" s="899"/>
      <c r="AF216" s="899"/>
      <c r="AG216" s="899"/>
      <c r="AH216" s="899"/>
      <c r="AI216" s="902"/>
      <c r="AM216" s="905"/>
    </row>
    <row r="217" spans="2:39">
      <c r="B217" s="90"/>
      <c r="C217" s="934"/>
      <c r="D217" s="823"/>
      <c r="E217" s="823"/>
      <c r="F217" s="935"/>
      <c r="G217" s="873"/>
      <c r="H217" s="863"/>
      <c r="I217" s="863"/>
      <c r="J217" s="908"/>
      <c r="K217" s="863"/>
      <c r="L217" s="863"/>
      <c r="M217" s="863"/>
      <c r="N217" s="874"/>
      <c r="O217" s="912"/>
      <c r="P217" s="912"/>
      <c r="Q217" s="912"/>
      <c r="R217" s="912"/>
      <c r="S217" s="894"/>
      <c r="T217" s="894"/>
      <c r="U217" s="894"/>
      <c r="V217" s="894"/>
      <c r="W217" s="894"/>
      <c r="X217" s="894"/>
      <c r="Y217" s="897"/>
      <c r="Z217" s="897"/>
      <c r="AA217" s="897"/>
      <c r="AB217" s="897"/>
      <c r="AC217" s="897"/>
      <c r="AD217" s="900"/>
      <c r="AE217" s="900"/>
      <c r="AF217" s="900"/>
      <c r="AG217" s="900"/>
      <c r="AH217" s="900"/>
      <c r="AI217" s="903"/>
      <c r="AM217" s="906"/>
    </row>
    <row r="218" spans="2:39" ht="13.5" thickBot="1">
      <c r="B218" s="90"/>
      <c r="C218" s="936"/>
      <c r="D218" s="825"/>
      <c r="E218" s="825"/>
      <c r="F218" s="937"/>
      <c r="G218" s="888"/>
      <c r="H218" s="831"/>
      <c r="I218" s="831"/>
      <c r="J218" s="889"/>
      <c r="K218" s="831"/>
      <c r="L218" s="831"/>
      <c r="M218" s="831"/>
      <c r="N218" s="832"/>
      <c r="O218" s="834"/>
      <c r="P218" s="834"/>
      <c r="Q218" s="834"/>
      <c r="R218" s="834"/>
      <c r="S218" s="895"/>
      <c r="T218" s="895"/>
      <c r="U218" s="895"/>
      <c r="V218" s="895"/>
      <c r="W218" s="895"/>
      <c r="X218" s="895"/>
      <c r="Y218" s="898"/>
      <c r="Z218" s="898"/>
      <c r="AA218" s="898"/>
      <c r="AB218" s="898"/>
      <c r="AC218" s="898"/>
      <c r="AD218" s="901"/>
      <c r="AE218" s="901"/>
      <c r="AF218" s="901"/>
      <c r="AG218" s="901"/>
      <c r="AH218" s="901"/>
      <c r="AI218" s="904"/>
      <c r="AM218" s="907"/>
    </row>
    <row r="219" spans="2:39" ht="13.5" customHeight="1">
      <c r="B219" s="90"/>
      <c r="C219" s="931"/>
      <c r="D219" s="932"/>
      <c r="E219" s="932"/>
      <c r="F219" s="933"/>
      <c r="G219" s="909"/>
      <c r="H219" s="852"/>
      <c r="I219" s="852"/>
      <c r="J219" s="853"/>
      <c r="K219" s="852"/>
      <c r="L219" s="852"/>
      <c r="M219" s="852"/>
      <c r="N219" s="910"/>
      <c r="O219" s="911"/>
      <c r="P219" s="911"/>
      <c r="Q219" s="911"/>
      <c r="R219" s="911"/>
      <c r="S219" s="893"/>
      <c r="T219" s="893"/>
      <c r="U219" s="893"/>
      <c r="V219" s="893"/>
      <c r="W219" s="893"/>
      <c r="X219" s="893"/>
      <c r="Y219" s="896"/>
      <c r="Z219" s="896"/>
      <c r="AA219" s="896"/>
      <c r="AB219" s="896"/>
      <c r="AC219" s="896"/>
      <c r="AD219" s="899"/>
      <c r="AE219" s="899"/>
      <c r="AF219" s="899"/>
      <c r="AG219" s="899"/>
      <c r="AH219" s="899"/>
      <c r="AI219" s="902"/>
      <c r="AM219" s="905"/>
    </row>
    <row r="220" spans="2:39">
      <c r="B220" s="90"/>
      <c r="C220" s="934"/>
      <c r="D220" s="823"/>
      <c r="E220" s="823"/>
      <c r="F220" s="935"/>
      <c r="G220" s="873"/>
      <c r="H220" s="863"/>
      <c r="I220" s="863"/>
      <c r="J220" s="908"/>
      <c r="K220" s="863"/>
      <c r="L220" s="863"/>
      <c r="M220" s="863"/>
      <c r="N220" s="874"/>
      <c r="O220" s="912"/>
      <c r="P220" s="912"/>
      <c r="Q220" s="912"/>
      <c r="R220" s="912"/>
      <c r="S220" s="894"/>
      <c r="T220" s="894"/>
      <c r="U220" s="894"/>
      <c r="V220" s="894"/>
      <c r="W220" s="894"/>
      <c r="X220" s="894"/>
      <c r="Y220" s="897"/>
      <c r="Z220" s="897"/>
      <c r="AA220" s="897"/>
      <c r="AB220" s="897"/>
      <c r="AC220" s="897"/>
      <c r="AD220" s="900"/>
      <c r="AE220" s="900"/>
      <c r="AF220" s="900"/>
      <c r="AG220" s="900"/>
      <c r="AH220" s="900"/>
      <c r="AI220" s="903"/>
      <c r="AM220" s="906"/>
    </row>
    <row r="221" spans="2:39" ht="13.5" thickBot="1">
      <c r="B221" s="90"/>
      <c r="C221" s="936"/>
      <c r="D221" s="825"/>
      <c r="E221" s="825"/>
      <c r="F221" s="937"/>
      <c r="G221" s="888"/>
      <c r="H221" s="831"/>
      <c r="I221" s="831"/>
      <c r="J221" s="889"/>
      <c r="K221" s="831"/>
      <c r="L221" s="831"/>
      <c r="M221" s="831"/>
      <c r="N221" s="832"/>
      <c r="O221" s="834"/>
      <c r="P221" s="834"/>
      <c r="Q221" s="834"/>
      <c r="R221" s="834"/>
      <c r="S221" s="895"/>
      <c r="T221" s="895"/>
      <c r="U221" s="895"/>
      <c r="V221" s="895"/>
      <c r="W221" s="895"/>
      <c r="X221" s="895"/>
      <c r="Y221" s="898"/>
      <c r="Z221" s="898"/>
      <c r="AA221" s="898"/>
      <c r="AB221" s="898"/>
      <c r="AC221" s="898"/>
      <c r="AD221" s="901"/>
      <c r="AE221" s="901"/>
      <c r="AF221" s="901"/>
      <c r="AG221" s="901"/>
      <c r="AH221" s="901"/>
      <c r="AI221" s="904"/>
      <c r="AM221" s="907"/>
    </row>
    <row r="222" spans="2:39">
      <c r="B222" s="90"/>
      <c r="C222" s="931"/>
      <c r="D222" s="932"/>
      <c r="E222" s="932"/>
      <c r="F222" s="933"/>
      <c r="G222" s="909"/>
      <c r="H222" s="852"/>
      <c r="I222" s="852"/>
      <c r="J222" s="853"/>
      <c r="K222" s="852"/>
      <c r="L222" s="852"/>
      <c r="M222" s="852"/>
      <c r="N222" s="910"/>
      <c r="O222" s="911"/>
      <c r="P222" s="911"/>
      <c r="Q222" s="911"/>
      <c r="R222" s="911"/>
      <c r="S222" s="893"/>
      <c r="T222" s="893"/>
      <c r="U222" s="893"/>
      <c r="V222" s="893"/>
      <c r="W222" s="893"/>
      <c r="X222" s="893"/>
      <c r="Y222" s="896"/>
      <c r="Z222" s="896"/>
      <c r="AA222" s="896"/>
      <c r="AB222" s="896"/>
      <c r="AC222" s="896"/>
      <c r="AD222" s="899"/>
      <c r="AE222" s="899"/>
      <c r="AF222" s="899"/>
      <c r="AG222" s="899"/>
      <c r="AH222" s="899"/>
      <c r="AI222" s="902"/>
      <c r="AM222" s="905"/>
    </row>
    <row r="223" spans="2:39">
      <c r="B223" s="90"/>
      <c r="C223" s="934"/>
      <c r="D223" s="823"/>
      <c r="E223" s="823"/>
      <c r="F223" s="935"/>
      <c r="G223" s="873"/>
      <c r="H223" s="863"/>
      <c r="I223" s="863"/>
      <c r="J223" s="908"/>
      <c r="K223" s="863"/>
      <c r="L223" s="863"/>
      <c r="M223" s="863"/>
      <c r="N223" s="874"/>
      <c r="O223" s="912"/>
      <c r="P223" s="912"/>
      <c r="Q223" s="912"/>
      <c r="R223" s="912"/>
      <c r="S223" s="894"/>
      <c r="T223" s="894"/>
      <c r="U223" s="894"/>
      <c r="V223" s="894"/>
      <c r="W223" s="894"/>
      <c r="X223" s="894"/>
      <c r="Y223" s="897"/>
      <c r="Z223" s="897"/>
      <c r="AA223" s="897"/>
      <c r="AB223" s="897"/>
      <c r="AC223" s="897"/>
      <c r="AD223" s="900"/>
      <c r="AE223" s="900"/>
      <c r="AF223" s="900"/>
      <c r="AG223" s="900"/>
      <c r="AH223" s="900"/>
      <c r="AI223" s="903"/>
      <c r="AM223" s="906"/>
    </row>
    <row r="224" spans="2:39" ht="13.5" thickBot="1">
      <c r="B224" s="90"/>
      <c r="C224" s="936"/>
      <c r="D224" s="825"/>
      <c r="E224" s="825"/>
      <c r="F224" s="937"/>
      <c r="G224" s="888"/>
      <c r="H224" s="831"/>
      <c r="I224" s="831"/>
      <c r="J224" s="889"/>
      <c r="K224" s="831"/>
      <c r="L224" s="831"/>
      <c r="M224" s="831"/>
      <c r="N224" s="832"/>
      <c r="O224" s="834"/>
      <c r="P224" s="834"/>
      <c r="Q224" s="834"/>
      <c r="R224" s="834"/>
      <c r="S224" s="895"/>
      <c r="T224" s="895"/>
      <c r="U224" s="895"/>
      <c r="V224" s="895"/>
      <c r="W224" s="895"/>
      <c r="X224" s="895"/>
      <c r="Y224" s="898"/>
      <c r="Z224" s="898"/>
      <c r="AA224" s="898"/>
      <c r="AB224" s="898"/>
      <c r="AC224" s="898"/>
      <c r="AD224" s="901"/>
      <c r="AE224" s="901"/>
      <c r="AF224" s="901"/>
      <c r="AG224" s="901"/>
      <c r="AH224" s="901"/>
      <c r="AI224" s="904"/>
      <c r="AM224" s="907"/>
    </row>
    <row r="225" spans="3:35">
      <c r="AB225" s="1" t="s">
        <v>13</v>
      </c>
    </row>
    <row r="226" spans="3:35" ht="7.5" customHeight="1"/>
    <row r="227" spans="3:35" ht="30.75" customHeight="1">
      <c r="C227" s="918" t="s">
        <v>402</v>
      </c>
      <c r="D227" s="919"/>
      <c r="E227" s="919"/>
      <c r="F227" s="919"/>
      <c r="G227" s="919"/>
      <c r="H227" s="919"/>
      <c r="I227" s="919"/>
      <c r="J227" s="919"/>
      <c r="K227" s="919"/>
      <c r="L227" s="919"/>
      <c r="M227" s="919"/>
      <c r="N227" s="919"/>
      <c r="O227" s="919"/>
      <c r="P227" s="919"/>
      <c r="Q227" s="919"/>
      <c r="R227" s="919"/>
      <c r="S227" s="919"/>
      <c r="T227" s="919"/>
      <c r="U227" s="919"/>
      <c r="V227" s="919"/>
      <c r="W227" s="919"/>
      <c r="X227" s="919"/>
      <c r="Y227" s="919"/>
      <c r="Z227" s="919"/>
      <c r="AA227" s="919"/>
      <c r="AB227" s="919"/>
      <c r="AC227" s="919"/>
      <c r="AD227" s="919"/>
      <c r="AE227" s="919"/>
      <c r="AF227" s="919"/>
      <c r="AG227" s="919"/>
      <c r="AH227" s="919"/>
      <c r="AI227" s="919"/>
    </row>
    <row r="228" spans="3:35" ht="7.5" customHeight="1"/>
    <row r="229" spans="3:35" ht="15.75" customHeight="1">
      <c r="C229" s="919" t="s">
        <v>348</v>
      </c>
      <c r="D229" s="919"/>
      <c r="E229" s="919"/>
      <c r="F229" s="919"/>
      <c r="G229" s="919"/>
      <c r="H229" s="919"/>
      <c r="I229" s="919"/>
      <c r="J229" s="919"/>
      <c r="K229" s="919"/>
      <c r="L229" s="919"/>
      <c r="M229" s="919"/>
      <c r="N229" s="919"/>
      <c r="O229" s="919"/>
      <c r="P229" s="919"/>
      <c r="Q229" s="919"/>
      <c r="R229" s="919"/>
      <c r="S229" s="919"/>
      <c r="T229" s="919"/>
      <c r="U229" s="919"/>
      <c r="V229" s="919"/>
      <c r="W229" s="919"/>
      <c r="X229" s="919"/>
      <c r="Y229" s="919"/>
      <c r="Z229" s="919"/>
      <c r="AA229" s="919"/>
      <c r="AB229" s="919"/>
      <c r="AC229" s="919"/>
      <c r="AD229" s="919"/>
      <c r="AE229" s="919"/>
      <c r="AF229" s="919"/>
      <c r="AG229" s="919"/>
      <c r="AH229" s="919"/>
      <c r="AI229" s="919"/>
    </row>
    <row r="230" spans="3:35" ht="7.5" customHeight="1"/>
    <row r="231" spans="3:35" ht="15.75" customHeight="1">
      <c r="D231" s="919" t="s">
        <v>349</v>
      </c>
      <c r="E231" s="919"/>
      <c r="F231" s="919"/>
      <c r="G231" s="919"/>
      <c r="H231" s="919"/>
      <c r="I231" s="919"/>
      <c r="J231" s="919"/>
      <c r="K231" s="919"/>
      <c r="L231" s="919"/>
      <c r="M231" s="919"/>
      <c r="N231" s="919"/>
      <c r="O231" s="919"/>
      <c r="P231" s="919"/>
      <c r="Q231" s="919"/>
      <c r="R231" s="919"/>
      <c r="S231" s="919"/>
      <c r="T231" s="919"/>
      <c r="U231" s="919"/>
      <c r="V231" s="919"/>
      <c r="W231" s="919"/>
      <c r="X231" s="919"/>
      <c r="Y231" s="919"/>
      <c r="Z231" s="919"/>
      <c r="AA231" s="919"/>
      <c r="AB231" s="919"/>
      <c r="AC231" s="919"/>
      <c r="AD231" s="919"/>
      <c r="AE231" s="919"/>
      <c r="AF231" s="919"/>
      <c r="AG231" s="919"/>
    </row>
    <row r="232" spans="3:35" ht="7.5" customHeight="1"/>
    <row r="233" spans="3:35">
      <c r="E233" s="1" t="s">
        <v>63</v>
      </c>
      <c r="G233" s="823">
        <f>⑦日付!$E$6</f>
        <v>7</v>
      </c>
      <c r="H233" s="823"/>
      <c r="I233" s="1" t="s">
        <v>14</v>
      </c>
      <c r="J233" s="823">
        <f>⑦日付!$H$6</f>
        <v>0</v>
      </c>
      <c r="K233" s="823"/>
      <c r="L233" s="1" t="s">
        <v>15</v>
      </c>
      <c r="M233" s="823">
        <f>⑦日付!$K$6</f>
        <v>0</v>
      </c>
      <c r="N233" s="823"/>
      <c r="O233" s="1" t="s">
        <v>16</v>
      </c>
    </row>
    <row r="235" spans="3:35">
      <c r="I235" s="920" t="s">
        <v>398</v>
      </c>
      <c r="J235" s="920"/>
      <c r="K235" s="920"/>
      <c r="L235" s="920"/>
      <c r="M235" s="920"/>
      <c r="N235" s="920"/>
      <c r="O235" s="920"/>
      <c r="P235" s="920"/>
      <c r="Q235" s="920"/>
      <c r="S235" s="916">
        <f>①基本情報!$B$9</f>
        <v>0</v>
      </c>
      <c r="T235" s="916"/>
      <c r="U235" s="916"/>
      <c r="V235" s="916"/>
      <c r="W235" s="916"/>
      <c r="X235" s="916"/>
      <c r="Y235" s="916"/>
      <c r="Z235" s="916"/>
      <c r="AA235" s="916"/>
      <c r="AB235" s="916"/>
      <c r="AC235" s="916"/>
      <c r="AD235" s="916"/>
      <c r="AE235" s="916"/>
      <c r="AF235" s="916"/>
      <c r="AG235" s="916"/>
      <c r="AH235" s="916"/>
      <c r="AI235" s="916"/>
    </row>
    <row r="237" spans="3:35">
      <c r="K237" s="920" t="s">
        <v>400</v>
      </c>
      <c r="L237" s="920"/>
      <c r="M237" s="920"/>
      <c r="N237" s="920"/>
      <c r="O237" s="920"/>
      <c r="P237" s="920"/>
      <c r="Q237" s="920"/>
      <c r="T237" s="917">
        <f>①基本情報!$U$12</f>
        <v>0</v>
      </c>
      <c r="U237" s="917"/>
      <c r="V237" s="917"/>
      <c r="W237" s="917"/>
      <c r="X237" s="917"/>
      <c r="Y237" s="917"/>
      <c r="Z237" s="917"/>
      <c r="AA237" s="917"/>
      <c r="AB237" s="917"/>
      <c r="AC237" s="917"/>
      <c r="AD237" s="917"/>
      <c r="AE237" s="917"/>
      <c r="AF237" s="1" t="s">
        <v>350</v>
      </c>
    </row>
    <row r="238" spans="3:35">
      <c r="O238" s="384"/>
      <c r="P238" s="384"/>
      <c r="Q238" s="384"/>
      <c r="R238" s="384"/>
      <c r="T238" s="385"/>
      <c r="U238" s="385"/>
      <c r="V238" s="385"/>
      <c r="W238" s="385"/>
      <c r="X238" s="385"/>
      <c r="Y238" s="385"/>
      <c r="Z238" s="385"/>
      <c r="AA238" s="385"/>
      <c r="AB238" s="385"/>
      <c r="AC238" s="385"/>
      <c r="AD238" s="385"/>
      <c r="AE238" s="385"/>
    </row>
  </sheetData>
  <sheetProtection sheet="1" objects="1" scenarios="1"/>
  <mergeCells count="569">
    <mergeCell ref="S235:AI235"/>
    <mergeCell ref="T237:AE237"/>
    <mergeCell ref="C227:AI227"/>
    <mergeCell ref="C229:AI229"/>
    <mergeCell ref="D231:AG231"/>
    <mergeCell ref="G233:H233"/>
    <mergeCell ref="J233:K233"/>
    <mergeCell ref="M233:N233"/>
    <mergeCell ref="I235:Q235"/>
    <mergeCell ref="K237:Q237"/>
    <mergeCell ref="Y222:AC224"/>
    <mergeCell ref="AD222:AF224"/>
    <mergeCell ref="AG222:AI224"/>
    <mergeCell ref="AM222:AM224"/>
    <mergeCell ref="G223:J224"/>
    <mergeCell ref="K223:N224"/>
    <mergeCell ref="C222:F224"/>
    <mergeCell ref="G222:J222"/>
    <mergeCell ref="K222:N222"/>
    <mergeCell ref="O222:P224"/>
    <mergeCell ref="Q222:R224"/>
    <mergeCell ref="S222:X224"/>
    <mergeCell ref="Y219:AC221"/>
    <mergeCell ref="AD219:AF221"/>
    <mergeCell ref="AG219:AI221"/>
    <mergeCell ref="AM219:AM221"/>
    <mergeCell ref="G220:J221"/>
    <mergeCell ref="K220:N221"/>
    <mergeCell ref="C219:F221"/>
    <mergeCell ref="G219:J219"/>
    <mergeCell ref="K219:N219"/>
    <mergeCell ref="O219:P221"/>
    <mergeCell ref="Q219:R221"/>
    <mergeCell ref="S219:X221"/>
    <mergeCell ref="Y216:AC218"/>
    <mergeCell ref="AD216:AF218"/>
    <mergeCell ref="AG216:AI218"/>
    <mergeCell ref="AM216:AM218"/>
    <mergeCell ref="G217:J218"/>
    <mergeCell ref="K217:N218"/>
    <mergeCell ref="C216:F218"/>
    <mergeCell ref="G216:J216"/>
    <mergeCell ref="K216:N216"/>
    <mergeCell ref="O216:P218"/>
    <mergeCell ref="Q216:R218"/>
    <mergeCell ref="S216:X218"/>
    <mergeCell ref="Y213:AC215"/>
    <mergeCell ref="AD213:AF215"/>
    <mergeCell ref="AG213:AI215"/>
    <mergeCell ref="AM213:AM215"/>
    <mergeCell ref="G214:J215"/>
    <mergeCell ref="K214:N215"/>
    <mergeCell ref="C213:F215"/>
    <mergeCell ref="G213:J213"/>
    <mergeCell ref="K213:N213"/>
    <mergeCell ref="O213:P215"/>
    <mergeCell ref="Q213:R215"/>
    <mergeCell ref="S213:X215"/>
    <mergeCell ref="Y210:AC212"/>
    <mergeCell ref="AD210:AF212"/>
    <mergeCell ref="AG210:AI212"/>
    <mergeCell ref="AM210:AM212"/>
    <mergeCell ref="G211:J212"/>
    <mergeCell ref="K211:N212"/>
    <mergeCell ref="C210:F212"/>
    <mergeCell ref="G210:J210"/>
    <mergeCell ref="K210:N210"/>
    <mergeCell ref="O210:P212"/>
    <mergeCell ref="Q210:R212"/>
    <mergeCell ref="S210:X212"/>
    <mergeCell ref="Y207:AC209"/>
    <mergeCell ref="AD207:AF209"/>
    <mergeCell ref="AG207:AI209"/>
    <mergeCell ref="AM207:AM209"/>
    <mergeCell ref="G208:J209"/>
    <mergeCell ref="K208:N209"/>
    <mergeCell ref="C207:F209"/>
    <mergeCell ref="G207:J207"/>
    <mergeCell ref="K207:N207"/>
    <mergeCell ref="O207:P209"/>
    <mergeCell ref="Q207:R209"/>
    <mergeCell ref="S207:X209"/>
    <mergeCell ref="S204:X206"/>
    <mergeCell ref="Y204:AC206"/>
    <mergeCell ref="AD204:AF206"/>
    <mergeCell ref="AG204:AI206"/>
    <mergeCell ref="AM204:AM206"/>
    <mergeCell ref="G205:J206"/>
    <mergeCell ref="K205:N206"/>
    <mergeCell ref="K202:N203"/>
    <mergeCell ref="C204:F206"/>
    <mergeCell ref="G204:J204"/>
    <mergeCell ref="K204:N204"/>
    <mergeCell ref="O204:P206"/>
    <mergeCell ref="Q204:R206"/>
    <mergeCell ref="C201:F203"/>
    <mergeCell ref="G201:N201"/>
    <mergeCell ref="O201:P203"/>
    <mergeCell ref="Q201:R203"/>
    <mergeCell ref="S201:X203"/>
    <mergeCell ref="Y201:AC203"/>
    <mergeCell ref="AD201:AF203"/>
    <mergeCell ref="AG201:AI203"/>
    <mergeCell ref="G202:J203"/>
    <mergeCell ref="C194:J195"/>
    <mergeCell ref="K194:Q195"/>
    <mergeCell ref="R194:AI195"/>
    <mergeCell ref="O197:U197"/>
    <mergeCell ref="V197:AB197"/>
    <mergeCell ref="AC197:AI197"/>
    <mergeCell ref="O198:U199"/>
    <mergeCell ref="V198:AB199"/>
    <mergeCell ref="AC198:AI199"/>
    <mergeCell ref="C197:E199"/>
    <mergeCell ref="F197:N199"/>
    <mergeCell ref="O191:U191"/>
    <mergeCell ref="V191:AB191"/>
    <mergeCell ref="AC191:AI191"/>
    <mergeCell ref="O192:U193"/>
    <mergeCell ref="V192:AB193"/>
    <mergeCell ref="AC192:AI193"/>
    <mergeCell ref="C191:E193"/>
    <mergeCell ref="F191:G193"/>
    <mergeCell ref="H191:N193"/>
    <mergeCell ref="C187:J187"/>
    <mergeCell ref="K187:N187"/>
    <mergeCell ref="P187:AB187"/>
    <mergeCell ref="AC187:AI189"/>
    <mergeCell ref="C188:J189"/>
    <mergeCell ref="K188:N189"/>
    <mergeCell ref="O188:AB189"/>
    <mergeCell ref="T182:Z182"/>
    <mergeCell ref="H183:AD183"/>
    <mergeCell ref="C185:J185"/>
    <mergeCell ref="K185:N185"/>
    <mergeCell ref="O185:AB186"/>
    <mergeCell ref="AC185:AI186"/>
    <mergeCell ref="C186:J186"/>
    <mergeCell ref="K186:N186"/>
    <mergeCell ref="L182:S182"/>
    <mergeCell ref="S176:AI176"/>
    <mergeCell ref="T178:AE178"/>
    <mergeCell ref="K181:M181"/>
    <mergeCell ref="R181:AI181"/>
    <mergeCell ref="C168:AI168"/>
    <mergeCell ref="C170:AI170"/>
    <mergeCell ref="D172:AG172"/>
    <mergeCell ref="G174:H174"/>
    <mergeCell ref="J174:K174"/>
    <mergeCell ref="M174:N174"/>
    <mergeCell ref="I176:Q176"/>
    <mergeCell ref="K178:Q178"/>
    <mergeCell ref="Y163:AC165"/>
    <mergeCell ref="AD163:AF165"/>
    <mergeCell ref="AG163:AI165"/>
    <mergeCell ref="AM163:AM165"/>
    <mergeCell ref="G164:J165"/>
    <mergeCell ref="K164:N165"/>
    <mergeCell ref="C163:F165"/>
    <mergeCell ref="G163:J163"/>
    <mergeCell ref="K163:N163"/>
    <mergeCell ref="O163:P165"/>
    <mergeCell ref="Q163:R165"/>
    <mergeCell ref="S163:X165"/>
    <mergeCell ref="Y160:AC162"/>
    <mergeCell ref="AD160:AF162"/>
    <mergeCell ref="AG160:AI162"/>
    <mergeCell ref="AM160:AM162"/>
    <mergeCell ref="G161:J162"/>
    <mergeCell ref="K161:N162"/>
    <mergeCell ref="C160:F162"/>
    <mergeCell ref="G160:J160"/>
    <mergeCell ref="K160:N160"/>
    <mergeCell ref="O160:P162"/>
    <mergeCell ref="Q160:R162"/>
    <mergeCell ref="S160:X162"/>
    <mergeCell ref="Y157:AC159"/>
    <mergeCell ref="AD157:AF159"/>
    <mergeCell ref="AG157:AI159"/>
    <mergeCell ref="AM157:AM159"/>
    <mergeCell ref="G158:J159"/>
    <mergeCell ref="K158:N159"/>
    <mergeCell ref="C157:F159"/>
    <mergeCell ref="G157:J157"/>
    <mergeCell ref="K157:N157"/>
    <mergeCell ref="O157:P159"/>
    <mergeCell ref="Q157:R159"/>
    <mergeCell ref="S157:X159"/>
    <mergeCell ref="Y154:AC156"/>
    <mergeCell ref="AD154:AF156"/>
    <mergeCell ref="AG154:AI156"/>
    <mergeCell ref="AM154:AM156"/>
    <mergeCell ref="G155:J156"/>
    <mergeCell ref="K155:N156"/>
    <mergeCell ref="C154:F156"/>
    <mergeCell ref="G154:J154"/>
    <mergeCell ref="K154:N154"/>
    <mergeCell ref="O154:P156"/>
    <mergeCell ref="Q154:R156"/>
    <mergeCell ref="S154:X156"/>
    <mergeCell ref="Y151:AC153"/>
    <mergeCell ref="AD151:AF153"/>
    <mergeCell ref="AG151:AI153"/>
    <mergeCell ref="AM151:AM153"/>
    <mergeCell ref="G152:J153"/>
    <mergeCell ref="K152:N153"/>
    <mergeCell ref="C151:F153"/>
    <mergeCell ref="G151:J151"/>
    <mergeCell ref="K151:N151"/>
    <mergeCell ref="O151:P153"/>
    <mergeCell ref="Q151:R153"/>
    <mergeCell ref="S151:X153"/>
    <mergeCell ref="Y148:AC150"/>
    <mergeCell ref="AD148:AF150"/>
    <mergeCell ref="AG148:AI150"/>
    <mergeCell ref="AM148:AM150"/>
    <mergeCell ref="G149:J150"/>
    <mergeCell ref="K149:N150"/>
    <mergeCell ref="C148:F150"/>
    <mergeCell ref="G148:J148"/>
    <mergeCell ref="K148:N148"/>
    <mergeCell ref="O148:P150"/>
    <mergeCell ref="Q148:R150"/>
    <mergeCell ref="S148:X150"/>
    <mergeCell ref="S145:X147"/>
    <mergeCell ref="Y145:AC147"/>
    <mergeCell ref="AD145:AF147"/>
    <mergeCell ref="AG145:AI147"/>
    <mergeCell ref="AM145:AM147"/>
    <mergeCell ref="G146:J147"/>
    <mergeCell ref="K146:N147"/>
    <mergeCell ref="K143:N144"/>
    <mergeCell ref="C145:F147"/>
    <mergeCell ref="G145:J145"/>
    <mergeCell ref="K145:N145"/>
    <mergeCell ref="O145:P147"/>
    <mergeCell ref="Q145:R147"/>
    <mergeCell ref="C142:F144"/>
    <mergeCell ref="G142:N142"/>
    <mergeCell ref="O142:P144"/>
    <mergeCell ref="Q142:R144"/>
    <mergeCell ref="S142:X144"/>
    <mergeCell ref="Y142:AC144"/>
    <mergeCell ref="AD142:AF144"/>
    <mergeCell ref="AG142:AI144"/>
    <mergeCell ref="G143:J144"/>
    <mergeCell ref="C135:J136"/>
    <mergeCell ref="K135:Q136"/>
    <mergeCell ref="R135:AI136"/>
    <mergeCell ref="O138:U138"/>
    <mergeCell ref="V138:AB138"/>
    <mergeCell ref="AC138:AI138"/>
    <mergeCell ref="O139:U140"/>
    <mergeCell ref="V139:AB140"/>
    <mergeCell ref="AC139:AI140"/>
    <mergeCell ref="C138:E140"/>
    <mergeCell ref="F138:N140"/>
    <mergeCell ref="O132:U132"/>
    <mergeCell ref="V132:AB132"/>
    <mergeCell ref="AC132:AI132"/>
    <mergeCell ref="O133:U134"/>
    <mergeCell ref="V133:AB134"/>
    <mergeCell ref="AC133:AI134"/>
    <mergeCell ref="C132:E134"/>
    <mergeCell ref="F132:G134"/>
    <mergeCell ref="H132:N134"/>
    <mergeCell ref="C128:J128"/>
    <mergeCell ref="K128:N128"/>
    <mergeCell ref="P128:AB128"/>
    <mergeCell ref="AC128:AI130"/>
    <mergeCell ref="C129:J130"/>
    <mergeCell ref="K129:N130"/>
    <mergeCell ref="O129:AB130"/>
    <mergeCell ref="T123:Z123"/>
    <mergeCell ref="H124:AD124"/>
    <mergeCell ref="C126:J126"/>
    <mergeCell ref="K126:N126"/>
    <mergeCell ref="O126:AB127"/>
    <mergeCell ref="AC126:AI127"/>
    <mergeCell ref="C127:J127"/>
    <mergeCell ref="K127:N127"/>
    <mergeCell ref="L123:S123"/>
    <mergeCell ref="S117:AI117"/>
    <mergeCell ref="T119:AE119"/>
    <mergeCell ref="K122:M122"/>
    <mergeCell ref="R122:AI122"/>
    <mergeCell ref="C109:AI109"/>
    <mergeCell ref="C111:AI111"/>
    <mergeCell ref="D113:AG113"/>
    <mergeCell ref="G115:H115"/>
    <mergeCell ref="J115:K115"/>
    <mergeCell ref="M115:N115"/>
    <mergeCell ref="I117:Q117"/>
    <mergeCell ref="K119:Q119"/>
    <mergeCell ref="Y104:AC106"/>
    <mergeCell ref="AD104:AF106"/>
    <mergeCell ref="AG104:AI106"/>
    <mergeCell ref="AM104:AM106"/>
    <mergeCell ref="G105:J106"/>
    <mergeCell ref="K105:N106"/>
    <mergeCell ref="C104:F106"/>
    <mergeCell ref="G104:J104"/>
    <mergeCell ref="K104:N104"/>
    <mergeCell ref="O104:P106"/>
    <mergeCell ref="Q104:R106"/>
    <mergeCell ref="S104:X106"/>
    <mergeCell ref="Y101:AC103"/>
    <mergeCell ref="AD101:AF103"/>
    <mergeCell ref="AG101:AI103"/>
    <mergeCell ref="AM101:AM103"/>
    <mergeCell ref="G102:J103"/>
    <mergeCell ref="K102:N103"/>
    <mergeCell ref="C101:F103"/>
    <mergeCell ref="G101:J101"/>
    <mergeCell ref="K101:N101"/>
    <mergeCell ref="O101:P103"/>
    <mergeCell ref="Q101:R103"/>
    <mergeCell ref="S101:X103"/>
    <mergeCell ref="Y98:AC100"/>
    <mergeCell ref="AD98:AF100"/>
    <mergeCell ref="AG98:AI100"/>
    <mergeCell ref="AM98:AM100"/>
    <mergeCell ref="G99:J100"/>
    <mergeCell ref="K99:N100"/>
    <mergeCell ref="C98:F100"/>
    <mergeCell ref="G98:J98"/>
    <mergeCell ref="K98:N98"/>
    <mergeCell ref="O98:P100"/>
    <mergeCell ref="Q98:R100"/>
    <mergeCell ref="S98:X100"/>
    <mergeCell ref="Y95:AC97"/>
    <mergeCell ref="AD95:AF97"/>
    <mergeCell ref="AG95:AI97"/>
    <mergeCell ref="AM95:AM97"/>
    <mergeCell ref="G96:J97"/>
    <mergeCell ref="K96:N97"/>
    <mergeCell ref="C95:F97"/>
    <mergeCell ref="G95:J95"/>
    <mergeCell ref="K95:N95"/>
    <mergeCell ref="O95:P97"/>
    <mergeCell ref="Q95:R97"/>
    <mergeCell ref="S95:X97"/>
    <mergeCell ref="Y92:AC94"/>
    <mergeCell ref="AD92:AF94"/>
    <mergeCell ref="AG92:AI94"/>
    <mergeCell ref="AM92:AM94"/>
    <mergeCell ref="G93:J94"/>
    <mergeCell ref="K93:N94"/>
    <mergeCell ref="C92:F94"/>
    <mergeCell ref="G92:J92"/>
    <mergeCell ref="K92:N92"/>
    <mergeCell ref="O92:P94"/>
    <mergeCell ref="Q92:R94"/>
    <mergeCell ref="S92:X94"/>
    <mergeCell ref="Y89:AC91"/>
    <mergeCell ref="AD89:AF91"/>
    <mergeCell ref="AG89:AI91"/>
    <mergeCell ref="AM89:AM91"/>
    <mergeCell ref="G90:J91"/>
    <mergeCell ref="K90:N91"/>
    <mergeCell ref="C89:F91"/>
    <mergeCell ref="G89:J89"/>
    <mergeCell ref="K89:N89"/>
    <mergeCell ref="O89:P91"/>
    <mergeCell ref="Q89:R91"/>
    <mergeCell ref="S89:X91"/>
    <mergeCell ref="S86:X88"/>
    <mergeCell ref="Y86:AC88"/>
    <mergeCell ref="AD86:AF88"/>
    <mergeCell ref="AG86:AI88"/>
    <mergeCell ref="AM86:AM88"/>
    <mergeCell ref="G87:J88"/>
    <mergeCell ref="K87:N88"/>
    <mergeCell ref="K84:N85"/>
    <mergeCell ref="C86:F88"/>
    <mergeCell ref="G86:J86"/>
    <mergeCell ref="K86:N86"/>
    <mergeCell ref="O86:P88"/>
    <mergeCell ref="Q86:R88"/>
    <mergeCell ref="C83:F85"/>
    <mergeCell ref="G83:N83"/>
    <mergeCell ref="O83:P85"/>
    <mergeCell ref="Q83:R85"/>
    <mergeCell ref="S83:X85"/>
    <mergeCell ref="Y83:AC85"/>
    <mergeCell ref="AD83:AF85"/>
    <mergeCell ref="AG83:AI85"/>
    <mergeCell ref="G84:J85"/>
    <mergeCell ref="C76:J77"/>
    <mergeCell ref="K76:Q77"/>
    <mergeCell ref="R76:AI77"/>
    <mergeCell ref="O79:U79"/>
    <mergeCell ref="V79:AB79"/>
    <mergeCell ref="AC79:AI79"/>
    <mergeCell ref="O80:U81"/>
    <mergeCell ref="V80:AB81"/>
    <mergeCell ref="AC80:AI81"/>
    <mergeCell ref="C79:E81"/>
    <mergeCell ref="F79:N81"/>
    <mergeCell ref="O73:U73"/>
    <mergeCell ref="V73:AB73"/>
    <mergeCell ref="AC73:AI73"/>
    <mergeCell ref="O74:U75"/>
    <mergeCell ref="V74:AB75"/>
    <mergeCell ref="AC74:AI75"/>
    <mergeCell ref="C73:E75"/>
    <mergeCell ref="F73:G75"/>
    <mergeCell ref="H73:N75"/>
    <mergeCell ref="C69:J69"/>
    <mergeCell ref="K69:N69"/>
    <mergeCell ref="P69:AB69"/>
    <mergeCell ref="AC69:AI71"/>
    <mergeCell ref="C70:J71"/>
    <mergeCell ref="K70:N71"/>
    <mergeCell ref="O70:AB71"/>
    <mergeCell ref="T64:Z64"/>
    <mergeCell ref="H65:AD65"/>
    <mergeCell ref="C67:J67"/>
    <mergeCell ref="K67:N67"/>
    <mergeCell ref="O67:AB68"/>
    <mergeCell ref="AC67:AI68"/>
    <mergeCell ref="C68:J68"/>
    <mergeCell ref="K68:N68"/>
    <mergeCell ref="L64:S64"/>
    <mergeCell ref="S58:AI58"/>
    <mergeCell ref="T60:AE60"/>
    <mergeCell ref="K63:M63"/>
    <mergeCell ref="R63:AI63"/>
    <mergeCell ref="C50:AI50"/>
    <mergeCell ref="C52:AI52"/>
    <mergeCell ref="D54:AG54"/>
    <mergeCell ref="G56:H56"/>
    <mergeCell ref="J56:K56"/>
    <mergeCell ref="M56:N56"/>
    <mergeCell ref="I58:Q58"/>
    <mergeCell ref="K60:Q60"/>
    <mergeCell ref="Y45:AC47"/>
    <mergeCell ref="AD45:AF47"/>
    <mergeCell ref="AG45:AI47"/>
    <mergeCell ref="AM45:AM47"/>
    <mergeCell ref="G46:J47"/>
    <mergeCell ref="K46:N47"/>
    <mergeCell ref="C45:F47"/>
    <mergeCell ref="G45:J45"/>
    <mergeCell ref="K45:N45"/>
    <mergeCell ref="O45:P47"/>
    <mergeCell ref="Q45:R47"/>
    <mergeCell ref="S45:X47"/>
    <mergeCell ref="Y42:AC44"/>
    <mergeCell ref="AD42:AF44"/>
    <mergeCell ref="AG42:AI44"/>
    <mergeCell ref="AM42:AM44"/>
    <mergeCell ref="G43:J44"/>
    <mergeCell ref="K43:N44"/>
    <mergeCell ref="C42:F44"/>
    <mergeCell ref="G42:J42"/>
    <mergeCell ref="K42:N42"/>
    <mergeCell ref="O42:P44"/>
    <mergeCell ref="Q42:R44"/>
    <mergeCell ref="S42:X44"/>
    <mergeCell ref="Y39:AC41"/>
    <mergeCell ref="AD39:AF41"/>
    <mergeCell ref="AG39:AI41"/>
    <mergeCell ref="AM39:AM41"/>
    <mergeCell ref="G40:J41"/>
    <mergeCell ref="K40:N41"/>
    <mergeCell ref="C39:F41"/>
    <mergeCell ref="G39:J39"/>
    <mergeCell ref="K39:N39"/>
    <mergeCell ref="O39:P41"/>
    <mergeCell ref="Q39:R41"/>
    <mergeCell ref="S39:X41"/>
    <mergeCell ref="Y36:AC38"/>
    <mergeCell ref="AD36:AF38"/>
    <mergeCell ref="AG36:AI38"/>
    <mergeCell ref="AM36:AM38"/>
    <mergeCell ref="G37:J38"/>
    <mergeCell ref="K37:N38"/>
    <mergeCell ref="C36:F38"/>
    <mergeCell ref="G36:J36"/>
    <mergeCell ref="K36:N36"/>
    <mergeCell ref="O36:P38"/>
    <mergeCell ref="Q36:R38"/>
    <mergeCell ref="S36:X38"/>
    <mergeCell ref="Y33:AC35"/>
    <mergeCell ref="AD33:AF35"/>
    <mergeCell ref="AG33:AI35"/>
    <mergeCell ref="AM33:AM35"/>
    <mergeCell ref="G34:J35"/>
    <mergeCell ref="K34:N35"/>
    <mergeCell ref="C33:F35"/>
    <mergeCell ref="G33:J33"/>
    <mergeCell ref="K33:N33"/>
    <mergeCell ref="O33:P35"/>
    <mergeCell ref="Q33:R35"/>
    <mergeCell ref="S33:X35"/>
    <mergeCell ref="Y30:AC32"/>
    <mergeCell ref="AD30:AF32"/>
    <mergeCell ref="AG30:AI32"/>
    <mergeCell ref="AM30:AM32"/>
    <mergeCell ref="G31:J32"/>
    <mergeCell ref="K31:N32"/>
    <mergeCell ref="C30:F32"/>
    <mergeCell ref="G30:J30"/>
    <mergeCell ref="K30:N30"/>
    <mergeCell ref="O30:P32"/>
    <mergeCell ref="Q30:R32"/>
    <mergeCell ref="S30:X32"/>
    <mergeCell ref="S27:X29"/>
    <mergeCell ref="Y27:AC29"/>
    <mergeCell ref="AD27:AF29"/>
    <mergeCell ref="AG27:AI29"/>
    <mergeCell ref="AM27:AM29"/>
    <mergeCell ref="G28:J29"/>
    <mergeCell ref="K28:N29"/>
    <mergeCell ref="K25:N26"/>
    <mergeCell ref="C27:F29"/>
    <mergeCell ref="G27:J27"/>
    <mergeCell ref="K27:N27"/>
    <mergeCell ref="O27:P29"/>
    <mergeCell ref="Q27:R29"/>
    <mergeCell ref="C24:F26"/>
    <mergeCell ref="G24:N24"/>
    <mergeCell ref="O24:P26"/>
    <mergeCell ref="Q24:R26"/>
    <mergeCell ref="S24:X26"/>
    <mergeCell ref="Y24:AC26"/>
    <mergeCell ref="AD24:AF26"/>
    <mergeCell ref="AG24:AI26"/>
    <mergeCell ref="G25:J26"/>
    <mergeCell ref="C17:J18"/>
    <mergeCell ref="K17:Q18"/>
    <mergeCell ref="R17:AI18"/>
    <mergeCell ref="O20:U20"/>
    <mergeCell ref="V20:AB20"/>
    <mergeCell ref="AC20:AI20"/>
    <mergeCell ref="O21:U22"/>
    <mergeCell ref="V21:AB22"/>
    <mergeCell ref="AC21:AI22"/>
    <mergeCell ref="C20:E22"/>
    <mergeCell ref="F20:N22"/>
    <mergeCell ref="O14:U14"/>
    <mergeCell ref="V14:AB14"/>
    <mergeCell ref="AC14:AI14"/>
    <mergeCell ref="O15:U16"/>
    <mergeCell ref="V15:AB16"/>
    <mergeCell ref="AC15:AI16"/>
    <mergeCell ref="C14:E16"/>
    <mergeCell ref="F14:G16"/>
    <mergeCell ref="H14:N16"/>
    <mergeCell ref="D1:J1"/>
    <mergeCell ref="K4:M4"/>
    <mergeCell ref="R4:AI4"/>
    <mergeCell ref="T5:Z5"/>
    <mergeCell ref="C10:J10"/>
    <mergeCell ref="K10:N10"/>
    <mergeCell ref="P10:AB10"/>
    <mergeCell ref="AC10:AI12"/>
    <mergeCell ref="C11:J12"/>
    <mergeCell ref="K11:N12"/>
    <mergeCell ref="O11:AB12"/>
    <mergeCell ref="H6:AD6"/>
    <mergeCell ref="C8:J8"/>
    <mergeCell ref="K8:N8"/>
    <mergeCell ref="O8:AB9"/>
    <mergeCell ref="AC8:AI9"/>
    <mergeCell ref="C9:J9"/>
    <mergeCell ref="K9:N9"/>
    <mergeCell ref="L5:S5"/>
  </mergeCells>
  <phoneticPr fontId="2"/>
  <hyperlinks>
    <hyperlink ref="D1" location="Top!A1" display="Topへ戻る" xr:uid="{00000000-0004-0000-1600-000000000000}"/>
  </hyperlinks>
  <pageMargins left="0.39370078740157483" right="0.35433070866141736" top="0.51181102362204722" bottom="0.51181102362204722" header="0.23622047244094491" footer="0.19685039370078741"/>
  <pageSetup paperSize="9" orientation="portrait" r:id="rId1"/>
  <headerFooter alignWithMargins="0"/>
  <rowBreaks count="3" manualBreakCount="3">
    <brk id="61" min="1" max="35" man="1"/>
    <brk id="120" min="1" max="35" man="1"/>
    <brk id="179" min="1" max="35"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99CC"/>
  </sheetPr>
  <dimension ref="A1:AN187"/>
  <sheetViews>
    <sheetView showGridLines="0" showRowColHeaders="0" view="pageBreakPreview" zoomScaleNormal="100" zoomScaleSheetLayoutView="100" workbookViewId="0">
      <selection activeCell="D1" sqref="D1:J1"/>
    </sheetView>
  </sheetViews>
  <sheetFormatPr defaultColWidth="9" defaultRowHeight="13"/>
  <cols>
    <col min="1" max="37" width="2.6328125" style="1" customWidth="1"/>
    <col min="38" max="38" width="9" style="1"/>
    <col min="39" max="39" width="9" style="1" hidden="1" customWidth="1"/>
    <col min="40" max="16384" width="9" style="1"/>
  </cols>
  <sheetData>
    <row r="1" spans="1:40" s="215" customFormat="1" ht="27" customHeight="1">
      <c r="A1" s="1"/>
      <c r="B1" s="1"/>
      <c r="C1" s="1"/>
      <c r="D1" s="807" t="s">
        <v>92</v>
      </c>
      <c r="E1" s="808"/>
      <c r="F1" s="808"/>
      <c r="G1" s="808"/>
      <c r="H1" s="808"/>
      <c r="I1" s="808"/>
      <c r="J1" s="809"/>
      <c r="L1"/>
      <c r="M1"/>
      <c r="N1"/>
      <c r="O1" s="238" t="s">
        <v>263</v>
      </c>
      <c r="P1"/>
      <c r="Q1"/>
      <c r="R1"/>
      <c r="S1"/>
      <c r="T1"/>
      <c r="U1"/>
      <c r="V1"/>
      <c r="W1"/>
    </row>
    <row r="2" spans="1:40" s="215" customFormat="1" ht="9.75" customHeight="1"/>
    <row r="4" spans="1:40" ht="24" customHeight="1">
      <c r="H4" s="379" t="s">
        <v>63</v>
      </c>
      <c r="I4" s="2"/>
      <c r="J4" s="2"/>
      <c r="K4" s="810">
        <f>⑦日付!$E$6</f>
        <v>7</v>
      </c>
      <c r="L4" s="810"/>
      <c r="M4" s="810"/>
      <c r="N4" s="380"/>
      <c r="O4" s="48" t="s">
        <v>14</v>
      </c>
      <c r="P4" s="48" t="s">
        <v>335</v>
      </c>
      <c r="Q4" s="2"/>
      <c r="R4" s="811" t="str">
        <f>Top!$B$6</f>
        <v>第５０回関東中学校柔道大会</v>
      </c>
      <c r="S4" s="811"/>
      <c r="T4" s="811"/>
      <c r="U4" s="811"/>
      <c r="V4" s="811"/>
      <c r="W4" s="811"/>
      <c r="X4" s="811"/>
      <c r="Y4" s="811"/>
      <c r="Z4" s="811"/>
      <c r="AA4" s="811"/>
      <c r="AB4" s="811"/>
      <c r="AC4" s="811"/>
      <c r="AD4" s="811"/>
      <c r="AE4" s="811"/>
      <c r="AF4" s="811"/>
      <c r="AG4" s="811"/>
      <c r="AH4" s="811"/>
      <c r="AI4" s="811"/>
    </row>
    <row r="5" spans="1:40" ht="24" customHeight="1">
      <c r="H5" s="381"/>
      <c r="I5" s="2"/>
      <c r="J5" s="2"/>
      <c r="K5" s="2"/>
      <c r="L5" s="848">
        <f>Top!$E$6</f>
        <v>0</v>
      </c>
      <c r="M5" s="930"/>
      <c r="N5" s="930"/>
      <c r="O5" s="930"/>
      <c r="P5" s="930"/>
      <c r="Q5" s="930"/>
      <c r="R5" s="930"/>
      <c r="S5" s="930"/>
      <c r="T5" s="719" t="s">
        <v>336</v>
      </c>
      <c r="U5" s="812"/>
      <c r="V5" s="812"/>
      <c r="W5" s="812"/>
      <c r="X5" s="812"/>
      <c r="Y5" s="812"/>
      <c r="Z5" s="812"/>
      <c r="AA5" s="2"/>
      <c r="AB5" s="2"/>
      <c r="AC5" s="2"/>
      <c r="AD5" s="2"/>
    </row>
    <row r="6" spans="1:40" ht="24" customHeight="1">
      <c r="H6" s="837" t="s">
        <v>354</v>
      </c>
      <c r="I6" s="677"/>
      <c r="J6" s="677"/>
      <c r="K6" s="677"/>
      <c r="L6" s="677"/>
      <c r="M6" s="677"/>
      <c r="N6" s="677"/>
      <c r="O6" s="677"/>
      <c r="P6" s="677"/>
      <c r="Q6" s="677"/>
      <c r="R6" s="677"/>
      <c r="S6" s="677"/>
      <c r="T6" s="677"/>
      <c r="U6" s="677"/>
      <c r="V6" s="677"/>
      <c r="W6" s="677"/>
      <c r="X6" s="677"/>
      <c r="Y6" s="677"/>
      <c r="Z6" s="677"/>
      <c r="AA6" s="677"/>
      <c r="AB6" s="677"/>
      <c r="AC6" s="677"/>
      <c r="AD6" s="677"/>
    </row>
    <row r="7" spans="1:40" ht="13.5" thickBot="1"/>
    <row r="8" spans="1:40">
      <c r="C8" s="838" t="s">
        <v>215</v>
      </c>
      <c r="D8" s="675"/>
      <c r="E8" s="675"/>
      <c r="F8" s="675"/>
      <c r="G8" s="675"/>
      <c r="H8" s="675"/>
      <c r="I8" s="675"/>
      <c r="J8" s="691"/>
      <c r="K8" s="839" t="s">
        <v>215</v>
      </c>
      <c r="L8" s="840"/>
      <c r="M8" s="840"/>
      <c r="N8" s="841"/>
      <c r="O8" s="679" t="s">
        <v>0</v>
      </c>
      <c r="P8" s="679"/>
      <c r="Q8" s="679"/>
      <c r="R8" s="679"/>
      <c r="S8" s="679"/>
      <c r="T8" s="679"/>
      <c r="U8" s="679"/>
      <c r="V8" s="679"/>
      <c r="W8" s="679"/>
      <c r="X8" s="679"/>
      <c r="Y8" s="679"/>
      <c r="Z8" s="679"/>
      <c r="AA8" s="679"/>
      <c r="AB8" s="679"/>
      <c r="AC8" s="675" t="s">
        <v>1</v>
      </c>
      <c r="AD8" s="675"/>
      <c r="AE8" s="675"/>
      <c r="AF8" s="675"/>
      <c r="AG8" s="675"/>
      <c r="AH8" s="675"/>
      <c r="AI8" s="705"/>
    </row>
    <row r="9" spans="1:40">
      <c r="C9" s="842" t="s">
        <v>398</v>
      </c>
      <c r="D9" s="843"/>
      <c r="E9" s="843"/>
      <c r="F9" s="843"/>
      <c r="G9" s="843"/>
      <c r="H9" s="843"/>
      <c r="I9" s="843"/>
      <c r="J9" s="844"/>
      <c r="K9" s="845" t="s">
        <v>405</v>
      </c>
      <c r="L9" s="846"/>
      <c r="M9" s="846"/>
      <c r="N9" s="847"/>
      <c r="O9" s="680"/>
      <c r="P9" s="680"/>
      <c r="Q9" s="680"/>
      <c r="R9" s="680"/>
      <c r="S9" s="680"/>
      <c r="T9" s="680"/>
      <c r="U9" s="680"/>
      <c r="V9" s="680"/>
      <c r="W9" s="680"/>
      <c r="X9" s="680"/>
      <c r="Y9" s="680"/>
      <c r="Z9" s="680"/>
      <c r="AA9" s="680"/>
      <c r="AB9" s="680"/>
      <c r="AC9" s="727"/>
      <c r="AD9" s="727"/>
      <c r="AE9" s="727"/>
      <c r="AF9" s="727"/>
      <c r="AG9" s="727"/>
      <c r="AH9" s="727"/>
      <c r="AI9" s="728"/>
    </row>
    <row r="10" spans="1:40">
      <c r="C10" s="813">
        <f>①基本情報!$B$8</f>
        <v>0</v>
      </c>
      <c r="D10" s="814"/>
      <c r="E10" s="814"/>
      <c r="F10" s="814"/>
      <c r="G10" s="814"/>
      <c r="H10" s="814"/>
      <c r="I10" s="814"/>
      <c r="J10" s="815"/>
      <c r="K10" s="816">
        <f>①基本情報!$J$8</f>
        <v>0</v>
      </c>
      <c r="L10" s="817"/>
      <c r="M10" s="817"/>
      <c r="N10" s="818"/>
      <c r="O10" s="382" t="s">
        <v>2</v>
      </c>
      <c r="P10" s="819">
        <f>①基本情報!$O$8</f>
        <v>0</v>
      </c>
      <c r="Q10" s="820"/>
      <c r="R10" s="820"/>
      <c r="S10" s="820"/>
      <c r="T10" s="820"/>
      <c r="U10" s="820"/>
      <c r="V10" s="820"/>
      <c r="W10" s="820"/>
      <c r="X10" s="820"/>
      <c r="Y10" s="820"/>
      <c r="Z10" s="820"/>
      <c r="AA10" s="820"/>
      <c r="AB10" s="820"/>
      <c r="AC10" s="821">
        <f>①基本情報!$AC$8</f>
        <v>0</v>
      </c>
      <c r="AD10" s="821"/>
      <c r="AE10" s="821"/>
      <c r="AF10" s="821"/>
      <c r="AG10" s="821"/>
      <c r="AH10" s="821"/>
      <c r="AI10" s="822"/>
    </row>
    <row r="11" spans="1:40">
      <c r="C11" s="827">
        <f>①基本情報!$B$9</f>
        <v>0</v>
      </c>
      <c r="D11" s="828"/>
      <c r="E11" s="828"/>
      <c r="F11" s="828"/>
      <c r="G11" s="828"/>
      <c r="H11" s="828"/>
      <c r="I11" s="828"/>
      <c r="J11" s="829"/>
      <c r="K11" s="833">
        <f>①基本情報!$J$9</f>
        <v>0</v>
      </c>
      <c r="L11" s="833"/>
      <c r="M11" s="833"/>
      <c r="N11" s="833"/>
      <c r="O11" s="835">
        <f>①基本情報!$N$9</f>
        <v>0</v>
      </c>
      <c r="P11" s="835"/>
      <c r="Q11" s="835"/>
      <c r="R11" s="835"/>
      <c r="S11" s="835"/>
      <c r="T11" s="835"/>
      <c r="U11" s="835"/>
      <c r="V11" s="835"/>
      <c r="W11" s="835"/>
      <c r="X11" s="835"/>
      <c r="Y11" s="835"/>
      <c r="Z11" s="835"/>
      <c r="AA11" s="835"/>
      <c r="AB11" s="835"/>
      <c r="AC11" s="823"/>
      <c r="AD11" s="823"/>
      <c r="AE11" s="823"/>
      <c r="AF11" s="823"/>
      <c r="AG11" s="823"/>
      <c r="AH11" s="823"/>
      <c r="AI11" s="824"/>
    </row>
    <row r="12" spans="1:40" ht="13.5" thickBot="1">
      <c r="C12" s="830"/>
      <c r="D12" s="831"/>
      <c r="E12" s="831"/>
      <c r="F12" s="831"/>
      <c r="G12" s="831"/>
      <c r="H12" s="831"/>
      <c r="I12" s="831"/>
      <c r="J12" s="832"/>
      <c r="K12" s="834"/>
      <c r="L12" s="834"/>
      <c r="M12" s="834"/>
      <c r="N12" s="834"/>
      <c r="O12" s="836"/>
      <c r="P12" s="836"/>
      <c r="Q12" s="836"/>
      <c r="R12" s="836"/>
      <c r="S12" s="836"/>
      <c r="T12" s="836"/>
      <c r="U12" s="836"/>
      <c r="V12" s="836"/>
      <c r="W12" s="836"/>
      <c r="X12" s="836"/>
      <c r="Y12" s="836"/>
      <c r="Z12" s="836"/>
      <c r="AA12" s="836"/>
      <c r="AB12" s="836"/>
      <c r="AC12" s="825"/>
      <c r="AD12" s="825"/>
      <c r="AE12" s="825"/>
      <c r="AF12" s="825"/>
      <c r="AG12" s="825"/>
      <c r="AH12" s="825"/>
      <c r="AI12" s="826"/>
    </row>
    <row r="13" spans="1:40" ht="13.5" thickBot="1"/>
    <row r="14" spans="1:40">
      <c r="C14" s="838" t="s">
        <v>184</v>
      </c>
      <c r="D14" s="675"/>
      <c r="E14" s="675"/>
      <c r="F14" s="868" t="s">
        <v>163</v>
      </c>
      <c r="G14" s="675"/>
      <c r="H14" s="870">
        <f>①基本情報!$N$37</f>
        <v>0</v>
      </c>
      <c r="I14" s="871"/>
      <c r="J14" s="871"/>
      <c r="K14" s="871"/>
      <c r="L14" s="871"/>
      <c r="M14" s="871"/>
      <c r="N14" s="872"/>
      <c r="O14" s="849" t="s">
        <v>215</v>
      </c>
      <c r="P14" s="850"/>
      <c r="Q14" s="850"/>
      <c r="R14" s="850"/>
      <c r="S14" s="850"/>
      <c r="T14" s="850"/>
      <c r="U14" s="850"/>
      <c r="V14" s="921">
        <f>①基本情報!$D$36</f>
        <v>0</v>
      </c>
      <c r="W14" s="922"/>
      <c r="X14" s="922"/>
      <c r="Y14" s="922"/>
      <c r="Z14" s="922"/>
      <c r="AA14" s="922"/>
      <c r="AB14" s="923"/>
      <c r="AC14" s="922">
        <f>①基本情報!$I$36</f>
        <v>0</v>
      </c>
      <c r="AD14" s="922"/>
      <c r="AE14" s="922"/>
      <c r="AF14" s="922"/>
      <c r="AG14" s="922"/>
      <c r="AH14" s="922"/>
      <c r="AI14" s="924"/>
    </row>
    <row r="15" spans="1:40">
      <c r="C15" s="866"/>
      <c r="D15" s="677"/>
      <c r="E15" s="677"/>
      <c r="F15" s="676"/>
      <c r="G15" s="677"/>
      <c r="H15" s="873"/>
      <c r="I15" s="863"/>
      <c r="J15" s="863"/>
      <c r="K15" s="863"/>
      <c r="L15" s="863"/>
      <c r="M15" s="863"/>
      <c r="N15" s="874"/>
      <c r="O15" s="855" t="s">
        <v>338</v>
      </c>
      <c r="P15" s="856"/>
      <c r="Q15" s="856"/>
      <c r="R15" s="856"/>
      <c r="S15" s="856"/>
      <c r="T15" s="856"/>
      <c r="U15" s="856"/>
      <c r="V15" s="925">
        <f>①基本情報!$D$37</f>
        <v>0</v>
      </c>
      <c r="W15" s="828"/>
      <c r="X15" s="828"/>
      <c r="Y15" s="828"/>
      <c r="Z15" s="828"/>
      <c r="AA15" s="828"/>
      <c r="AB15" s="860"/>
      <c r="AC15" s="823">
        <f>①基本情報!$I$37</f>
        <v>0</v>
      </c>
      <c r="AD15" s="823"/>
      <c r="AE15" s="823"/>
      <c r="AF15" s="823"/>
      <c r="AG15" s="823"/>
      <c r="AH15" s="823"/>
      <c r="AI15" s="824"/>
    </row>
    <row r="16" spans="1:40">
      <c r="C16" s="867"/>
      <c r="D16" s="727"/>
      <c r="E16" s="727"/>
      <c r="F16" s="858"/>
      <c r="G16" s="727"/>
      <c r="H16" s="875"/>
      <c r="I16" s="861"/>
      <c r="J16" s="861"/>
      <c r="K16" s="861"/>
      <c r="L16" s="861"/>
      <c r="M16" s="861"/>
      <c r="N16" s="876"/>
      <c r="O16" s="858"/>
      <c r="P16" s="727"/>
      <c r="Q16" s="727"/>
      <c r="R16" s="727"/>
      <c r="S16" s="727"/>
      <c r="T16" s="727"/>
      <c r="U16" s="727"/>
      <c r="V16" s="926"/>
      <c r="W16" s="861"/>
      <c r="X16" s="861"/>
      <c r="Y16" s="861"/>
      <c r="Z16" s="861"/>
      <c r="AA16" s="861"/>
      <c r="AB16" s="862"/>
      <c r="AC16" s="927"/>
      <c r="AD16" s="927"/>
      <c r="AE16" s="927"/>
      <c r="AF16" s="927"/>
      <c r="AG16" s="927"/>
      <c r="AH16" s="927"/>
      <c r="AI16" s="928"/>
    </row>
    <row r="17" spans="2:39">
      <c r="C17" s="684" t="s">
        <v>406</v>
      </c>
      <c r="D17" s="671"/>
      <c r="E17" s="671"/>
      <c r="F17" s="671"/>
      <c r="G17" s="671"/>
      <c r="H17" s="671"/>
      <c r="I17" s="671"/>
      <c r="J17" s="674"/>
      <c r="K17" s="670" t="s">
        <v>404</v>
      </c>
      <c r="L17" s="671"/>
      <c r="M17" s="671"/>
      <c r="N17" s="671"/>
      <c r="O17" s="677"/>
      <c r="P17" s="677"/>
      <c r="Q17" s="877"/>
      <c r="R17" s="817">
        <f>①基本情報!$N$39</f>
        <v>0</v>
      </c>
      <c r="S17" s="817"/>
      <c r="T17" s="817"/>
      <c r="U17" s="817"/>
      <c r="V17" s="817"/>
      <c r="W17" s="817"/>
      <c r="X17" s="817"/>
      <c r="Y17" s="817"/>
      <c r="Z17" s="817"/>
      <c r="AA17" s="817"/>
      <c r="AB17" s="817"/>
      <c r="AC17" s="817"/>
      <c r="AD17" s="817"/>
      <c r="AE17" s="817"/>
      <c r="AF17" s="817"/>
      <c r="AG17" s="817"/>
      <c r="AH17" s="817"/>
      <c r="AI17" s="879"/>
    </row>
    <row r="18" spans="2:39" ht="13.5" thickBot="1">
      <c r="C18" s="685"/>
      <c r="D18" s="634"/>
      <c r="E18" s="634"/>
      <c r="F18" s="634"/>
      <c r="G18" s="634"/>
      <c r="H18" s="634"/>
      <c r="I18" s="634"/>
      <c r="J18" s="635"/>
      <c r="K18" s="633"/>
      <c r="L18" s="634"/>
      <c r="M18" s="634"/>
      <c r="N18" s="634"/>
      <c r="O18" s="634"/>
      <c r="P18" s="634"/>
      <c r="Q18" s="878"/>
      <c r="R18" s="831"/>
      <c r="S18" s="831"/>
      <c r="T18" s="831"/>
      <c r="U18" s="831"/>
      <c r="V18" s="831"/>
      <c r="W18" s="831"/>
      <c r="X18" s="831"/>
      <c r="Y18" s="831"/>
      <c r="Z18" s="831"/>
      <c r="AA18" s="831"/>
      <c r="AB18" s="831"/>
      <c r="AC18" s="831"/>
      <c r="AD18" s="831"/>
      <c r="AE18" s="831"/>
      <c r="AF18" s="831"/>
      <c r="AG18" s="831"/>
      <c r="AH18" s="831"/>
      <c r="AI18" s="880"/>
    </row>
    <row r="19" spans="2:39" ht="13.5" thickBot="1"/>
    <row r="20" spans="2:39">
      <c r="C20" s="891" t="s">
        <v>185</v>
      </c>
      <c r="D20" s="871"/>
      <c r="E20" s="871"/>
      <c r="F20" s="870">
        <f>①基本情報!$D$48</f>
        <v>0</v>
      </c>
      <c r="G20" s="871"/>
      <c r="H20" s="871"/>
      <c r="I20" s="871"/>
      <c r="J20" s="871"/>
      <c r="K20" s="871"/>
      <c r="L20" s="871"/>
      <c r="M20" s="871"/>
      <c r="N20" s="872"/>
      <c r="O20" s="881" t="s">
        <v>215</v>
      </c>
      <c r="P20" s="882"/>
      <c r="Q20" s="882"/>
      <c r="R20" s="882"/>
      <c r="S20" s="882"/>
      <c r="T20" s="882"/>
      <c r="U20" s="883"/>
      <c r="V20" s="852">
        <f>①基本情報!$D$45</f>
        <v>0</v>
      </c>
      <c r="W20" s="852"/>
      <c r="X20" s="852"/>
      <c r="Y20" s="852"/>
      <c r="Z20" s="852"/>
      <c r="AA20" s="852"/>
      <c r="AB20" s="853"/>
      <c r="AC20" s="852">
        <f>①基本情報!$I$45</f>
        <v>0</v>
      </c>
      <c r="AD20" s="852"/>
      <c r="AE20" s="852"/>
      <c r="AF20" s="852"/>
      <c r="AG20" s="852"/>
      <c r="AH20" s="852"/>
      <c r="AI20" s="854"/>
    </row>
    <row r="21" spans="2:39">
      <c r="C21" s="892"/>
      <c r="D21" s="863"/>
      <c r="E21" s="863"/>
      <c r="F21" s="873"/>
      <c r="G21" s="863"/>
      <c r="H21" s="863"/>
      <c r="I21" s="863"/>
      <c r="J21" s="863"/>
      <c r="K21" s="863"/>
      <c r="L21" s="863"/>
      <c r="M21" s="863"/>
      <c r="N21" s="874"/>
      <c r="O21" s="884" t="s">
        <v>339</v>
      </c>
      <c r="P21" s="885"/>
      <c r="Q21" s="885"/>
      <c r="R21" s="885"/>
      <c r="S21" s="885"/>
      <c r="T21" s="885"/>
      <c r="U21" s="886"/>
      <c r="V21" s="887">
        <f>①基本情報!$D$46</f>
        <v>0</v>
      </c>
      <c r="W21" s="828"/>
      <c r="X21" s="828"/>
      <c r="Y21" s="828"/>
      <c r="Z21" s="828"/>
      <c r="AA21" s="828"/>
      <c r="AB21" s="860"/>
      <c r="AC21" s="828">
        <f>①基本情報!$I$46</f>
        <v>0</v>
      </c>
      <c r="AD21" s="828"/>
      <c r="AE21" s="828"/>
      <c r="AF21" s="828"/>
      <c r="AG21" s="828"/>
      <c r="AH21" s="828"/>
      <c r="AI21" s="890"/>
    </row>
    <row r="22" spans="2:39" ht="13.5" thickBot="1">
      <c r="C22" s="830"/>
      <c r="D22" s="831"/>
      <c r="E22" s="831"/>
      <c r="F22" s="888"/>
      <c r="G22" s="831"/>
      <c r="H22" s="831"/>
      <c r="I22" s="831"/>
      <c r="J22" s="831"/>
      <c r="K22" s="831"/>
      <c r="L22" s="831"/>
      <c r="M22" s="831"/>
      <c r="N22" s="832"/>
      <c r="O22" s="520"/>
      <c r="P22" s="484"/>
      <c r="Q22" s="484"/>
      <c r="R22" s="484"/>
      <c r="S22" s="484"/>
      <c r="T22" s="484"/>
      <c r="U22" s="485"/>
      <c r="V22" s="888"/>
      <c r="W22" s="831"/>
      <c r="X22" s="831"/>
      <c r="Y22" s="831"/>
      <c r="Z22" s="831"/>
      <c r="AA22" s="831"/>
      <c r="AB22" s="889"/>
      <c r="AC22" s="831"/>
      <c r="AD22" s="831"/>
      <c r="AE22" s="831"/>
      <c r="AF22" s="831"/>
      <c r="AG22" s="831"/>
      <c r="AH22" s="831"/>
      <c r="AI22" s="880"/>
    </row>
    <row r="23" spans="2:39" ht="13.5" thickBot="1"/>
    <row r="24" spans="2:39">
      <c r="C24" s="838" t="s">
        <v>352</v>
      </c>
      <c r="D24" s="675"/>
      <c r="E24" s="675"/>
      <c r="F24" s="691"/>
      <c r="G24" s="849" t="s">
        <v>340</v>
      </c>
      <c r="H24" s="850"/>
      <c r="I24" s="850"/>
      <c r="J24" s="850"/>
      <c r="K24" s="850"/>
      <c r="L24" s="850"/>
      <c r="M24" s="850"/>
      <c r="N24" s="913"/>
      <c r="O24" s="679" t="s">
        <v>4</v>
      </c>
      <c r="P24" s="679"/>
      <c r="Q24" s="679" t="s">
        <v>5</v>
      </c>
      <c r="R24" s="679"/>
      <c r="S24" s="679" t="s">
        <v>6</v>
      </c>
      <c r="T24" s="679"/>
      <c r="U24" s="679"/>
      <c r="V24" s="679"/>
      <c r="W24" s="679"/>
      <c r="X24" s="679"/>
      <c r="Y24" s="682" t="s">
        <v>341</v>
      </c>
      <c r="Z24" s="679"/>
      <c r="AA24" s="679"/>
      <c r="AB24" s="679"/>
      <c r="AC24" s="679"/>
      <c r="AD24" s="451" t="s">
        <v>7</v>
      </c>
      <c r="AE24" s="451"/>
      <c r="AF24" s="451"/>
      <c r="AG24" s="451" t="s">
        <v>8</v>
      </c>
      <c r="AH24" s="451"/>
      <c r="AI24" s="579"/>
    </row>
    <row r="25" spans="2:39">
      <c r="C25" s="866"/>
      <c r="D25" s="677"/>
      <c r="E25" s="677"/>
      <c r="F25" s="692"/>
      <c r="G25" s="855" t="s">
        <v>9</v>
      </c>
      <c r="H25" s="856"/>
      <c r="I25" s="856"/>
      <c r="J25" s="857"/>
      <c r="K25" s="677" t="s">
        <v>10</v>
      </c>
      <c r="L25" s="677"/>
      <c r="M25" s="677"/>
      <c r="N25" s="692"/>
      <c r="O25" s="680"/>
      <c r="P25" s="680"/>
      <c r="Q25" s="680"/>
      <c r="R25" s="680"/>
      <c r="S25" s="680"/>
      <c r="T25" s="680"/>
      <c r="U25" s="680"/>
      <c r="V25" s="680"/>
      <c r="W25" s="680"/>
      <c r="X25" s="680"/>
      <c r="Y25" s="680"/>
      <c r="Z25" s="680"/>
      <c r="AA25" s="680"/>
      <c r="AB25" s="680"/>
      <c r="AC25" s="680"/>
      <c r="AD25" s="488"/>
      <c r="AE25" s="488"/>
      <c r="AF25" s="488"/>
      <c r="AG25" s="488"/>
      <c r="AH25" s="488"/>
      <c r="AI25" s="580"/>
    </row>
    <row r="26" spans="2:39" ht="13.5" thickBot="1">
      <c r="C26" s="685"/>
      <c r="D26" s="634"/>
      <c r="E26" s="634"/>
      <c r="F26" s="635"/>
      <c r="G26" s="633"/>
      <c r="H26" s="634"/>
      <c r="I26" s="634"/>
      <c r="J26" s="878"/>
      <c r="K26" s="634"/>
      <c r="L26" s="634"/>
      <c r="M26" s="634"/>
      <c r="N26" s="635"/>
      <c r="O26" s="914"/>
      <c r="P26" s="914"/>
      <c r="Q26" s="914"/>
      <c r="R26" s="914"/>
      <c r="S26" s="914"/>
      <c r="T26" s="914"/>
      <c r="U26" s="914"/>
      <c r="V26" s="914"/>
      <c r="W26" s="914"/>
      <c r="X26" s="914"/>
      <c r="Y26" s="914"/>
      <c r="Z26" s="914"/>
      <c r="AA26" s="914"/>
      <c r="AB26" s="914"/>
      <c r="AC26" s="914"/>
      <c r="AD26" s="442"/>
      <c r="AE26" s="442"/>
      <c r="AF26" s="442"/>
      <c r="AG26" s="442"/>
      <c r="AH26" s="442"/>
      <c r="AI26" s="915"/>
    </row>
    <row r="27" spans="2:39">
      <c r="B27" s="90"/>
      <c r="C27" s="931" t="str">
        <f>IF($AM27=0,"",VLOOKUP($AM27,③女入力!$B$10:$AS$33,40))</f>
        <v/>
      </c>
      <c r="D27" s="932"/>
      <c r="E27" s="932"/>
      <c r="F27" s="933"/>
      <c r="G27" s="909" t="str">
        <f>IF($AM27=0,"",VLOOKUP($AM27,③女入力!$B$10:$AN$33,11))</f>
        <v/>
      </c>
      <c r="H27" s="852"/>
      <c r="I27" s="852"/>
      <c r="J27" s="853"/>
      <c r="K27" s="852" t="str">
        <f>IF($AM27=0,"",VLOOKUP($AM27,③女入力!$B$10:$AN$33,15))</f>
        <v/>
      </c>
      <c r="L27" s="852"/>
      <c r="M27" s="852"/>
      <c r="N27" s="910"/>
      <c r="O27" s="911" t="str">
        <f>IF($AM27=0,"",VLOOKUP($AM27,③女入力!$B$10:$AN$33,19))</f>
        <v/>
      </c>
      <c r="P27" s="911"/>
      <c r="Q27" s="911" t="str">
        <f>IF($AM27=0,"",VLOOKUP($AM27,③女入力!$B$10:$AN$33,21))</f>
        <v/>
      </c>
      <c r="R27" s="911"/>
      <c r="S27" s="893" t="str">
        <f>IF($AM27=0,"",VLOOKUP($AM27,③女入力!$B$10:$AN$33,23))</f>
        <v/>
      </c>
      <c r="T27" s="893"/>
      <c r="U27" s="893"/>
      <c r="V27" s="893"/>
      <c r="W27" s="893"/>
      <c r="X27" s="893"/>
      <c r="Y27" s="896" t="str">
        <f>IF($AM27=0,"",VLOOKUP($AM27,③女入力!$B$10:$AN$33,29))</f>
        <v/>
      </c>
      <c r="Z27" s="896"/>
      <c r="AA27" s="896"/>
      <c r="AB27" s="896"/>
      <c r="AC27" s="896"/>
      <c r="AD27" s="899" t="str">
        <f>IF($AM27=0,"",VLOOKUP($AM27,③女入力!$B$10:$AN$33,34))</f>
        <v/>
      </c>
      <c r="AE27" s="899"/>
      <c r="AF27" s="899"/>
      <c r="AG27" s="899" t="str">
        <f>IF($AM27=0,"",VLOOKUP($AM27,③女入力!$B$10:$AN$33,37))</f>
        <v/>
      </c>
      <c r="AH27" s="899"/>
      <c r="AI27" s="902"/>
      <c r="AM27" s="905">
        <f>'⑥-3県女選択'!$AD$10</f>
        <v>0</v>
      </c>
    </row>
    <row r="28" spans="2:39">
      <c r="B28" s="90"/>
      <c r="C28" s="934"/>
      <c r="D28" s="823"/>
      <c r="E28" s="823"/>
      <c r="F28" s="935"/>
      <c r="G28" s="873" t="str">
        <f>IF($AM27=0,"",VLOOKUP($AM27,③女入力!$B$10:$AN$33,3))</f>
        <v/>
      </c>
      <c r="H28" s="863" t="e">
        <f t="shared" ref="H28:J29" si="0">IF(G28=0,"",VLOOKUP(G28,$B$12:$Q$28,6))</f>
        <v>#N/A</v>
      </c>
      <c r="I28" s="863" t="e">
        <f t="shared" si="0"/>
        <v>#N/A</v>
      </c>
      <c r="J28" s="908" t="e">
        <f t="shared" si="0"/>
        <v>#N/A</v>
      </c>
      <c r="K28" s="863" t="str">
        <f>IF($AM27=0,"",VLOOKUP($AM27,③女入力!$B$10:$AN$33,7))</f>
        <v/>
      </c>
      <c r="L28" s="863" t="e">
        <f t="shared" ref="L28:N29" si="1">IF(K28=0,"",VLOOKUP(K28,$B$12:$Q$28,6))</f>
        <v>#N/A</v>
      </c>
      <c r="M28" s="863" t="e">
        <f t="shared" si="1"/>
        <v>#N/A</v>
      </c>
      <c r="N28" s="874" t="e">
        <f t="shared" si="1"/>
        <v>#N/A</v>
      </c>
      <c r="O28" s="912"/>
      <c r="P28" s="912"/>
      <c r="Q28" s="912"/>
      <c r="R28" s="912"/>
      <c r="S28" s="894"/>
      <c r="T28" s="894"/>
      <c r="U28" s="894"/>
      <c r="V28" s="894"/>
      <c r="W28" s="894"/>
      <c r="X28" s="894"/>
      <c r="Y28" s="897"/>
      <c r="Z28" s="897"/>
      <c r="AA28" s="897"/>
      <c r="AB28" s="897"/>
      <c r="AC28" s="897"/>
      <c r="AD28" s="900"/>
      <c r="AE28" s="900"/>
      <c r="AF28" s="900"/>
      <c r="AG28" s="900"/>
      <c r="AH28" s="900"/>
      <c r="AI28" s="903"/>
      <c r="AM28" s="906"/>
    </row>
    <row r="29" spans="2:39" ht="13.5" thickBot="1">
      <c r="B29" s="90"/>
      <c r="C29" s="936"/>
      <c r="D29" s="825"/>
      <c r="E29" s="825"/>
      <c r="F29" s="937"/>
      <c r="G29" s="888" t="s">
        <v>286</v>
      </c>
      <c r="H29" s="831" t="e">
        <f t="shared" si="0"/>
        <v>#N/A</v>
      </c>
      <c r="I29" s="831" t="e">
        <f t="shared" si="0"/>
        <v>#N/A</v>
      </c>
      <c r="J29" s="889" t="e">
        <f t="shared" si="0"/>
        <v>#N/A</v>
      </c>
      <c r="K29" s="831" t="s">
        <v>286</v>
      </c>
      <c r="L29" s="831" t="e">
        <f t="shared" si="1"/>
        <v>#N/A</v>
      </c>
      <c r="M29" s="831" t="e">
        <f t="shared" si="1"/>
        <v>#N/A</v>
      </c>
      <c r="N29" s="832" t="e">
        <f t="shared" si="1"/>
        <v>#N/A</v>
      </c>
      <c r="O29" s="834"/>
      <c r="P29" s="834"/>
      <c r="Q29" s="834"/>
      <c r="R29" s="834"/>
      <c r="S29" s="895"/>
      <c r="T29" s="895"/>
      <c r="U29" s="895"/>
      <c r="V29" s="895"/>
      <c r="W29" s="895"/>
      <c r="X29" s="895"/>
      <c r="Y29" s="898"/>
      <c r="Z29" s="898"/>
      <c r="AA29" s="898"/>
      <c r="AB29" s="898"/>
      <c r="AC29" s="898"/>
      <c r="AD29" s="901"/>
      <c r="AE29" s="901"/>
      <c r="AF29" s="901"/>
      <c r="AG29" s="901"/>
      <c r="AH29" s="901"/>
      <c r="AI29" s="904"/>
      <c r="AM29" s="907"/>
    </row>
    <row r="30" spans="2:39">
      <c r="B30" s="90"/>
      <c r="C30" s="931" t="str">
        <f>IF($AM30=0,"",VLOOKUP($AM30,③女入力!$B$10:$AS$33,40))</f>
        <v/>
      </c>
      <c r="D30" s="932"/>
      <c r="E30" s="932"/>
      <c r="F30" s="933"/>
      <c r="G30" s="909" t="str">
        <f>IF($AM30=0,"",VLOOKUP($AM30,③女入力!$B$10:$AN$33,11))</f>
        <v/>
      </c>
      <c r="H30" s="852"/>
      <c r="I30" s="852"/>
      <c r="J30" s="853"/>
      <c r="K30" s="852" t="str">
        <f>IF($AM30=0,"",VLOOKUP($AM30,③女入力!$B$10:$AN$33,15))</f>
        <v/>
      </c>
      <c r="L30" s="852"/>
      <c r="M30" s="852"/>
      <c r="N30" s="910"/>
      <c r="O30" s="911" t="str">
        <f>IF($AM30=0,"",VLOOKUP($AM30,③女入力!$B$10:$AN$33,19))</f>
        <v/>
      </c>
      <c r="P30" s="911"/>
      <c r="Q30" s="911" t="str">
        <f>IF($AM30=0,"",VLOOKUP($AM30,③女入力!$B$10:$AN$33,21))</f>
        <v/>
      </c>
      <c r="R30" s="911"/>
      <c r="S30" s="893" t="str">
        <f>IF($AM30=0,"",VLOOKUP($AM30,③女入力!$B$10:$AN$33,23))</f>
        <v/>
      </c>
      <c r="T30" s="893"/>
      <c r="U30" s="893"/>
      <c r="V30" s="893"/>
      <c r="W30" s="893"/>
      <c r="X30" s="893"/>
      <c r="Y30" s="896" t="str">
        <f>IF($AM30=0,"",VLOOKUP($AM30,③女入力!$B$10:$AN$33,29))</f>
        <v/>
      </c>
      <c r="Z30" s="896"/>
      <c r="AA30" s="896"/>
      <c r="AB30" s="896"/>
      <c r="AC30" s="896"/>
      <c r="AD30" s="899" t="str">
        <f>IF($AM30=0,"",VLOOKUP($AM30,③女入力!$B$10:$AN$33,34))</f>
        <v/>
      </c>
      <c r="AE30" s="899"/>
      <c r="AF30" s="899"/>
      <c r="AG30" s="899" t="str">
        <f>IF($AM30=0,"",VLOOKUP($AM30,③女入力!$B$10:$AN$33,37))</f>
        <v/>
      </c>
      <c r="AH30" s="899"/>
      <c r="AI30" s="902"/>
      <c r="AM30" s="905">
        <f>'⑥-3県女選択'!$AD$11</f>
        <v>0</v>
      </c>
    </row>
    <row r="31" spans="2:39">
      <c r="B31" s="90"/>
      <c r="C31" s="934"/>
      <c r="D31" s="823"/>
      <c r="E31" s="823"/>
      <c r="F31" s="935"/>
      <c r="G31" s="873" t="str">
        <f>IF($AM30=0,"",VLOOKUP($AM30,③女入力!$B$10:$AN$33,3))</f>
        <v/>
      </c>
      <c r="H31" s="863" t="e">
        <f t="shared" ref="H31:J32" si="2">IF(G31=0,"",VLOOKUP(G31,$B$12:$Q$28,6))</f>
        <v>#N/A</v>
      </c>
      <c r="I31" s="863" t="e">
        <f t="shared" si="2"/>
        <v>#N/A</v>
      </c>
      <c r="J31" s="908" t="e">
        <f t="shared" si="2"/>
        <v>#N/A</v>
      </c>
      <c r="K31" s="863" t="str">
        <f>IF($AM30=0,"",VLOOKUP($AM30,③女入力!$B$10:$AN$33,7))</f>
        <v/>
      </c>
      <c r="L31" s="863" t="e">
        <f t="shared" ref="L31:N32" si="3">IF(K31=0,"",VLOOKUP(K31,$B$12:$Q$28,6))</f>
        <v>#N/A</v>
      </c>
      <c r="M31" s="863" t="e">
        <f t="shared" si="3"/>
        <v>#N/A</v>
      </c>
      <c r="N31" s="874" t="e">
        <f t="shared" si="3"/>
        <v>#N/A</v>
      </c>
      <c r="O31" s="912"/>
      <c r="P31" s="912"/>
      <c r="Q31" s="912"/>
      <c r="R31" s="912"/>
      <c r="S31" s="894"/>
      <c r="T31" s="894"/>
      <c r="U31" s="894"/>
      <c r="V31" s="894"/>
      <c r="W31" s="894"/>
      <c r="X31" s="894"/>
      <c r="Y31" s="897"/>
      <c r="Z31" s="897"/>
      <c r="AA31" s="897"/>
      <c r="AB31" s="897"/>
      <c r="AC31" s="897"/>
      <c r="AD31" s="900"/>
      <c r="AE31" s="900"/>
      <c r="AF31" s="900"/>
      <c r="AG31" s="900"/>
      <c r="AH31" s="900"/>
      <c r="AI31" s="903"/>
      <c r="AM31" s="906"/>
    </row>
    <row r="32" spans="2:39" ht="13.5" thickBot="1">
      <c r="B32" s="90"/>
      <c r="C32" s="936"/>
      <c r="D32" s="825"/>
      <c r="E32" s="825"/>
      <c r="F32" s="937"/>
      <c r="G32" s="888" t="s">
        <v>286</v>
      </c>
      <c r="H32" s="831" t="e">
        <f t="shared" si="2"/>
        <v>#N/A</v>
      </c>
      <c r="I32" s="831" t="e">
        <f t="shared" si="2"/>
        <v>#N/A</v>
      </c>
      <c r="J32" s="889" t="e">
        <f t="shared" si="2"/>
        <v>#N/A</v>
      </c>
      <c r="K32" s="831" t="s">
        <v>286</v>
      </c>
      <c r="L32" s="831" t="e">
        <f t="shared" si="3"/>
        <v>#N/A</v>
      </c>
      <c r="M32" s="831" t="e">
        <f t="shared" si="3"/>
        <v>#N/A</v>
      </c>
      <c r="N32" s="832" t="e">
        <f t="shared" si="3"/>
        <v>#N/A</v>
      </c>
      <c r="O32" s="834"/>
      <c r="P32" s="834"/>
      <c r="Q32" s="834"/>
      <c r="R32" s="834"/>
      <c r="S32" s="895"/>
      <c r="T32" s="895"/>
      <c r="U32" s="895"/>
      <c r="V32" s="895"/>
      <c r="W32" s="895"/>
      <c r="X32" s="895"/>
      <c r="Y32" s="898"/>
      <c r="Z32" s="898"/>
      <c r="AA32" s="898"/>
      <c r="AB32" s="898"/>
      <c r="AC32" s="898"/>
      <c r="AD32" s="901"/>
      <c r="AE32" s="901"/>
      <c r="AF32" s="901"/>
      <c r="AG32" s="901"/>
      <c r="AH32" s="901"/>
      <c r="AI32" s="904"/>
      <c r="AM32" s="907"/>
    </row>
    <row r="33" spans="2:39">
      <c r="B33" s="90"/>
      <c r="C33" s="931" t="str">
        <f>IF($AM33=0,"",VLOOKUP($AM33,③女入力!$B$10:$AS$33,40))</f>
        <v/>
      </c>
      <c r="D33" s="932"/>
      <c r="E33" s="932"/>
      <c r="F33" s="933"/>
      <c r="G33" s="909" t="str">
        <f>IF($AM33=0,"",VLOOKUP($AM33,③女入力!$B$10:$AN$33,11))</f>
        <v/>
      </c>
      <c r="H33" s="852"/>
      <c r="I33" s="852"/>
      <c r="J33" s="853"/>
      <c r="K33" s="852" t="str">
        <f>IF($AM33=0,"",VLOOKUP($AM33,③女入力!$B$10:$AN$33,15))</f>
        <v/>
      </c>
      <c r="L33" s="852"/>
      <c r="M33" s="852"/>
      <c r="N33" s="910"/>
      <c r="O33" s="911" t="str">
        <f>IF($AM33=0,"",VLOOKUP($AM33,③女入力!$B$10:$AN$33,19))</f>
        <v/>
      </c>
      <c r="P33" s="911"/>
      <c r="Q33" s="911" t="str">
        <f>IF($AM33=0,"",VLOOKUP($AM33,③女入力!$B$10:$AN$33,21))</f>
        <v/>
      </c>
      <c r="R33" s="911"/>
      <c r="S33" s="893" t="str">
        <f>IF($AM33=0,"",VLOOKUP($AM33,③女入力!$B$10:$AN$33,23))</f>
        <v/>
      </c>
      <c r="T33" s="893"/>
      <c r="U33" s="893"/>
      <c r="V33" s="893"/>
      <c r="W33" s="893"/>
      <c r="X33" s="893"/>
      <c r="Y33" s="896" t="str">
        <f>IF($AM33=0,"",VLOOKUP($AM33,③女入力!$B$10:$AN$33,29))</f>
        <v/>
      </c>
      <c r="Z33" s="896"/>
      <c r="AA33" s="896"/>
      <c r="AB33" s="896"/>
      <c r="AC33" s="896"/>
      <c r="AD33" s="899" t="str">
        <f>IF($AM33=0,"",VLOOKUP($AM33,③女入力!$B$10:$AN$33,34))</f>
        <v/>
      </c>
      <c r="AE33" s="899"/>
      <c r="AF33" s="899"/>
      <c r="AG33" s="899" t="str">
        <f>IF($AM33=0,"",VLOOKUP($AM33,③女入力!$B$10:$AN$33,37))</f>
        <v/>
      </c>
      <c r="AH33" s="899"/>
      <c r="AI33" s="902"/>
      <c r="AM33" s="905">
        <f>'⑥-3県女選択'!$AD$12</f>
        <v>0</v>
      </c>
    </row>
    <row r="34" spans="2:39">
      <c r="B34" s="90"/>
      <c r="C34" s="934"/>
      <c r="D34" s="823"/>
      <c r="E34" s="823"/>
      <c r="F34" s="935"/>
      <c r="G34" s="873" t="str">
        <f>IF($AM33=0,"",VLOOKUP($AM33,③女入力!$B$10:$AN$33,3))</f>
        <v/>
      </c>
      <c r="H34" s="863" t="e">
        <f t="shared" ref="H34:J35" si="4">IF(G34=0,"",VLOOKUP(G34,$B$12:$Q$28,6))</f>
        <v>#N/A</v>
      </c>
      <c r="I34" s="863" t="e">
        <f t="shared" si="4"/>
        <v>#N/A</v>
      </c>
      <c r="J34" s="908" t="e">
        <f t="shared" si="4"/>
        <v>#N/A</v>
      </c>
      <c r="K34" s="863" t="str">
        <f>IF($AM33=0,"",VLOOKUP($AM33,③女入力!$B$10:$AN$33,7))</f>
        <v/>
      </c>
      <c r="L34" s="863" t="e">
        <f t="shared" ref="L34:N35" si="5">IF(K34=0,"",VLOOKUP(K34,$B$12:$Q$28,6))</f>
        <v>#N/A</v>
      </c>
      <c r="M34" s="863" t="e">
        <f t="shared" si="5"/>
        <v>#N/A</v>
      </c>
      <c r="N34" s="874" t="e">
        <f t="shared" si="5"/>
        <v>#N/A</v>
      </c>
      <c r="O34" s="912"/>
      <c r="P34" s="912"/>
      <c r="Q34" s="912"/>
      <c r="R34" s="912"/>
      <c r="S34" s="894"/>
      <c r="T34" s="894"/>
      <c r="U34" s="894"/>
      <c r="V34" s="894"/>
      <c r="W34" s="894"/>
      <c r="X34" s="894"/>
      <c r="Y34" s="897"/>
      <c r="Z34" s="897"/>
      <c r="AA34" s="897"/>
      <c r="AB34" s="897"/>
      <c r="AC34" s="897"/>
      <c r="AD34" s="900"/>
      <c r="AE34" s="900"/>
      <c r="AF34" s="900"/>
      <c r="AG34" s="900"/>
      <c r="AH34" s="900"/>
      <c r="AI34" s="903"/>
      <c r="AM34" s="906"/>
    </row>
    <row r="35" spans="2:39" ht="13.5" thickBot="1">
      <c r="B35" s="90"/>
      <c r="C35" s="936"/>
      <c r="D35" s="825"/>
      <c r="E35" s="825"/>
      <c r="F35" s="937"/>
      <c r="G35" s="888" t="s">
        <v>286</v>
      </c>
      <c r="H35" s="831" t="e">
        <f t="shared" si="4"/>
        <v>#N/A</v>
      </c>
      <c r="I35" s="831" t="e">
        <f t="shared" si="4"/>
        <v>#N/A</v>
      </c>
      <c r="J35" s="889" t="e">
        <f t="shared" si="4"/>
        <v>#N/A</v>
      </c>
      <c r="K35" s="831" t="s">
        <v>286</v>
      </c>
      <c r="L35" s="831" t="e">
        <f t="shared" si="5"/>
        <v>#N/A</v>
      </c>
      <c r="M35" s="831" t="e">
        <f t="shared" si="5"/>
        <v>#N/A</v>
      </c>
      <c r="N35" s="832" t="e">
        <f t="shared" si="5"/>
        <v>#N/A</v>
      </c>
      <c r="O35" s="834"/>
      <c r="P35" s="834"/>
      <c r="Q35" s="834"/>
      <c r="R35" s="834"/>
      <c r="S35" s="895"/>
      <c r="T35" s="895"/>
      <c r="U35" s="895"/>
      <c r="V35" s="895"/>
      <c r="W35" s="895"/>
      <c r="X35" s="895"/>
      <c r="Y35" s="898"/>
      <c r="Z35" s="898"/>
      <c r="AA35" s="898"/>
      <c r="AB35" s="898"/>
      <c r="AC35" s="898"/>
      <c r="AD35" s="901"/>
      <c r="AE35" s="901"/>
      <c r="AF35" s="901"/>
      <c r="AG35" s="901"/>
      <c r="AH35" s="901"/>
      <c r="AI35" s="904"/>
      <c r="AM35" s="907"/>
    </row>
    <row r="36" spans="2:39">
      <c r="B36" s="90"/>
      <c r="C36" s="931" t="str">
        <f>IF($AM36=0,"",VLOOKUP($AM36,③女入力!$B$10:$AS$33,40))</f>
        <v/>
      </c>
      <c r="D36" s="932"/>
      <c r="E36" s="932"/>
      <c r="F36" s="933"/>
      <c r="G36" s="909" t="str">
        <f>IF($AM36=0,"",VLOOKUP($AM36,③女入力!$B$10:$AN$33,11))</f>
        <v/>
      </c>
      <c r="H36" s="852"/>
      <c r="I36" s="852"/>
      <c r="J36" s="853"/>
      <c r="K36" s="852" t="str">
        <f>IF($AM36=0,"",VLOOKUP($AM36,③女入力!$B$10:$AN$33,15))</f>
        <v/>
      </c>
      <c r="L36" s="852"/>
      <c r="M36" s="852"/>
      <c r="N36" s="910"/>
      <c r="O36" s="911" t="str">
        <f>IF($AM36=0,"",VLOOKUP($AM36,③女入力!$B$10:$AN$33,19))</f>
        <v/>
      </c>
      <c r="P36" s="911"/>
      <c r="Q36" s="911" t="str">
        <f>IF($AM36=0,"",VLOOKUP($AM36,③女入力!$B$10:$AN$33,21))</f>
        <v/>
      </c>
      <c r="R36" s="911"/>
      <c r="S36" s="893" t="str">
        <f>IF($AM36=0,"",VLOOKUP($AM36,③女入力!$B$10:$AN$33,23))</f>
        <v/>
      </c>
      <c r="T36" s="893"/>
      <c r="U36" s="893"/>
      <c r="V36" s="893"/>
      <c r="W36" s="893"/>
      <c r="X36" s="893"/>
      <c r="Y36" s="896" t="str">
        <f>IF($AM36=0,"",VLOOKUP($AM36,③女入力!$B$10:$AN$33,29))</f>
        <v/>
      </c>
      <c r="Z36" s="896"/>
      <c r="AA36" s="896"/>
      <c r="AB36" s="896"/>
      <c r="AC36" s="896"/>
      <c r="AD36" s="899" t="str">
        <f>IF($AM36=0,"",VLOOKUP($AM36,③女入力!$B$10:$AN$33,34))</f>
        <v/>
      </c>
      <c r="AE36" s="899"/>
      <c r="AF36" s="899"/>
      <c r="AG36" s="899" t="str">
        <f>IF($AM36=0,"",VLOOKUP($AM36,③女入力!$B$10:$AN$33,37))</f>
        <v/>
      </c>
      <c r="AH36" s="899"/>
      <c r="AI36" s="902"/>
      <c r="AM36" s="905">
        <f>'⑥-3県女選択'!$AD$13</f>
        <v>0</v>
      </c>
    </row>
    <row r="37" spans="2:39">
      <c r="B37" s="90"/>
      <c r="C37" s="934"/>
      <c r="D37" s="823"/>
      <c r="E37" s="823"/>
      <c r="F37" s="935"/>
      <c r="G37" s="873" t="str">
        <f>IF($AM36=0,"",VLOOKUP($AM36,③女入力!$B$10:$AN$33,3))</f>
        <v/>
      </c>
      <c r="H37" s="863" t="e">
        <f t="shared" ref="H37:J38" si="6">IF(G37=0,"",VLOOKUP(G37,$B$12:$Q$28,6))</f>
        <v>#N/A</v>
      </c>
      <c r="I37" s="863" t="e">
        <f t="shared" si="6"/>
        <v>#N/A</v>
      </c>
      <c r="J37" s="908" t="e">
        <f t="shared" si="6"/>
        <v>#N/A</v>
      </c>
      <c r="K37" s="863" t="str">
        <f>IF($AM36=0,"",VLOOKUP($AM36,③女入力!$B$10:$AN$33,7))</f>
        <v/>
      </c>
      <c r="L37" s="863" t="e">
        <f t="shared" ref="L37:N38" si="7">IF(K37=0,"",VLOOKUP(K37,$B$12:$Q$28,6))</f>
        <v>#N/A</v>
      </c>
      <c r="M37" s="863" t="e">
        <f t="shared" si="7"/>
        <v>#N/A</v>
      </c>
      <c r="N37" s="874" t="e">
        <f t="shared" si="7"/>
        <v>#N/A</v>
      </c>
      <c r="O37" s="912"/>
      <c r="P37" s="912"/>
      <c r="Q37" s="912"/>
      <c r="R37" s="912"/>
      <c r="S37" s="894"/>
      <c r="T37" s="894"/>
      <c r="U37" s="894"/>
      <c r="V37" s="894"/>
      <c r="W37" s="894"/>
      <c r="X37" s="894"/>
      <c r="Y37" s="897"/>
      <c r="Z37" s="897"/>
      <c r="AA37" s="897"/>
      <c r="AB37" s="897"/>
      <c r="AC37" s="897"/>
      <c r="AD37" s="900"/>
      <c r="AE37" s="900"/>
      <c r="AF37" s="900"/>
      <c r="AG37" s="900"/>
      <c r="AH37" s="900"/>
      <c r="AI37" s="903"/>
      <c r="AM37" s="906"/>
    </row>
    <row r="38" spans="2:39" ht="13.5" thickBot="1">
      <c r="B38" s="90"/>
      <c r="C38" s="936"/>
      <c r="D38" s="825"/>
      <c r="E38" s="825"/>
      <c r="F38" s="937"/>
      <c r="G38" s="888" t="s">
        <v>286</v>
      </c>
      <c r="H38" s="831" t="e">
        <f t="shared" si="6"/>
        <v>#N/A</v>
      </c>
      <c r="I38" s="831" t="e">
        <f t="shared" si="6"/>
        <v>#N/A</v>
      </c>
      <c r="J38" s="889" t="e">
        <f t="shared" si="6"/>
        <v>#N/A</v>
      </c>
      <c r="K38" s="831" t="s">
        <v>286</v>
      </c>
      <c r="L38" s="831" t="e">
        <f t="shared" si="7"/>
        <v>#N/A</v>
      </c>
      <c r="M38" s="831" t="e">
        <f t="shared" si="7"/>
        <v>#N/A</v>
      </c>
      <c r="N38" s="832" t="e">
        <f t="shared" si="7"/>
        <v>#N/A</v>
      </c>
      <c r="O38" s="834"/>
      <c r="P38" s="834"/>
      <c r="Q38" s="834"/>
      <c r="R38" s="834"/>
      <c r="S38" s="895"/>
      <c r="T38" s="895"/>
      <c r="U38" s="895"/>
      <c r="V38" s="895"/>
      <c r="W38" s="895"/>
      <c r="X38" s="895"/>
      <c r="Y38" s="898"/>
      <c r="Z38" s="898"/>
      <c r="AA38" s="898"/>
      <c r="AB38" s="898"/>
      <c r="AC38" s="898"/>
      <c r="AD38" s="901"/>
      <c r="AE38" s="901"/>
      <c r="AF38" s="901"/>
      <c r="AG38" s="901"/>
      <c r="AH38" s="901"/>
      <c r="AI38" s="904"/>
      <c r="AM38" s="907"/>
    </row>
    <row r="39" spans="2:39">
      <c r="B39" s="90"/>
      <c r="C39" s="931" t="str">
        <f>IF($AM39=0,"",VLOOKUP($AM39,③女入力!$B$10:$AS$33,40))</f>
        <v/>
      </c>
      <c r="D39" s="932"/>
      <c r="E39" s="932"/>
      <c r="F39" s="933"/>
      <c r="G39" s="909" t="str">
        <f>IF($AM39=0,"",VLOOKUP($AM39,③女入力!$B$10:$AN$33,11))</f>
        <v/>
      </c>
      <c r="H39" s="852"/>
      <c r="I39" s="852"/>
      <c r="J39" s="853"/>
      <c r="K39" s="852" t="str">
        <f>IF($AM39=0,"",VLOOKUP($AM39,③女入力!$B$10:$AN$33,15))</f>
        <v/>
      </c>
      <c r="L39" s="852"/>
      <c r="M39" s="852"/>
      <c r="N39" s="910"/>
      <c r="O39" s="911" t="str">
        <f>IF($AM39=0,"",VLOOKUP($AM39,③女入力!$B$10:$AN$33,19))</f>
        <v/>
      </c>
      <c r="P39" s="911"/>
      <c r="Q39" s="911" t="str">
        <f>IF($AM39=0,"",VLOOKUP($AM39,③女入力!$B$10:$AN$33,21))</f>
        <v/>
      </c>
      <c r="R39" s="911"/>
      <c r="S39" s="893" t="str">
        <f>IF($AM39=0,"",VLOOKUP($AM39,③女入力!$B$10:$AN$33,23))</f>
        <v/>
      </c>
      <c r="T39" s="893"/>
      <c r="U39" s="893"/>
      <c r="V39" s="893"/>
      <c r="W39" s="893"/>
      <c r="X39" s="893"/>
      <c r="Y39" s="896" t="str">
        <f>IF($AM39=0,"",VLOOKUP($AM39,③女入力!$B$10:$AN$33,29))</f>
        <v/>
      </c>
      <c r="Z39" s="896"/>
      <c r="AA39" s="896"/>
      <c r="AB39" s="896"/>
      <c r="AC39" s="896"/>
      <c r="AD39" s="899" t="str">
        <f>IF($AM39=0,"",VLOOKUP($AM39,③女入力!$B$10:$AN$33,34))</f>
        <v/>
      </c>
      <c r="AE39" s="899"/>
      <c r="AF39" s="899"/>
      <c r="AG39" s="899" t="str">
        <f>IF($AM39=0,"",VLOOKUP($AM39,③女入力!$B$10:$AN$33,37))</f>
        <v/>
      </c>
      <c r="AH39" s="899"/>
      <c r="AI39" s="902"/>
      <c r="AM39" s="905">
        <f>'⑥-3県女選択'!$AD$14</f>
        <v>0</v>
      </c>
    </row>
    <row r="40" spans="2:39">
      <c r="B40" s="90"/>
      <c r="C40" s="934"/>
      <c r="D40" s="823"/>
      <c r="E40" s="823"/>
      <c r="F40" s="935"/>
      <c r="G40" s="873" t="str">
        <f>IF($AM39=0,"",VLOOKUP($AM39,③女入力!$B$10:$AN$33,3))</f>
        <v/>
      </c>
      <c r="H40" s="863" t="e">
        <f t="shared" ref="H40:J41" si="8">IF(G40=0,"",VLOOKUP(G40,$B$12:$Q$28,6))</f>
        <v>#N/A</v>
      </c>
      <c r="I40" s="863" t="e">
        <f t="shared" si="8"/>
        <v>#N/A</v>
      </c>
      <c r="J40" s="908" t="e">
        <f t="shared" si="8"/>
        <v>#N/A</v>
      </c>
      <c r="K40" s="863" t="str">
        <f>IF($AM39=0,"",VLOOKUP($AM39,③女入力!$B$10:$AN$33,7))</f>
        <v/>
      </c>
      <c r="L40" s="863" t="e">
        <f t="shared" ref="L40:N41" si="9">IF(K40=0,"",VLOOKUP(K40,$B$12:$Q$28,6))</f>
        <v>#N/A</v>
      </c>
      <c r="M40" s="863" t="e">
        <f t="shared" si="9"/>
        <v>#N/A</v>
      </c>
      <c r="N40" s="874" t="e">
        <f t="shared" si="9"/>
        <v>#N/A</v>
      </c>
      <c r="O40" s="912"/>
      <c r="P40" s="912"/>
      <c r="Q40" s="912"/>
      <c r="R40" s="912"/>
      <c r="S40" s="894"/>
      <c r="T40" s="894"/>
      <c r="U40" s="894"/>
      <c r="V40" s="894"/>
      <c r="W40" s="894"/>
      <c r="X40" s="894"/>
      <c r="Y40" s="897"/>
      <c r="Z40" s="897"/>
      <c r="AA40" s="897"/>
      <c r="AB40" s="897"/>
      <c r="AC40" s="897"/>
      <c r="AD40" s="900"/>
      <c r="AE40" s="900"/>
      <c r="AF40" s="900"/>
      <c r="AG40" s="900"/>
      <c r="AH40" s="900"/>
      <c r="AI40" s="903"/>
      <c r="AM40" s="906"/>
    </row>
    <row r="41" spans="2:39" ht="13.5" thickBot="1">
      <c r="B41" s="90"/>
      <c r="C41" s="936"/>
      <c r="D41" s="825"/>
      <c r="E41" s="825"/>
      <c r="F41" s="937"/>
      <c r="G41" s="888" t="s">
        <v>286</v>
      </c>
      <c r="H41" s="831" t="e">
        <f t="shared" si="8"/>
        <v>#N/A</v>
      </c>
      <c r="I41" s="831" t="e">
        <f t="shared" si="8"/>
        <v>#N/A</v>
      </c>
      <c r="J41" s="889" t="e">
        <f t="shared" si="8"/>
        <v>#N/A</v>
      </c>
      <c r="K41" s="831" t="s">
        <v>286</v>
      </c>
      <c r="L41" s="831" t="e">
        <f t="shared" si="9"/>
        <v>#N/A</v>
      </c>
      <c r="M41" s="831" t="e">
        <f t="shared" si="9"/>
        <v>#N/A</v>
      </c>
      <c r="N41" s="832" t="e">
        <f t="shared" si="9"/>
        <v>#N/A</v>
      </c>
      <c r="O41" s="834"/>
      <c r="P41" s="834"/>
      <c r="Q41" s="834"/>
      <c r="R41" s="834"/>
      <c r="S41" s="895"/>
      <c r="T41" s="895"/>
      <c r="U41" s="895"/>
      <c r="V41" s="895"/>
      <c r="W41" s="895"/>
      <c r="X41" s="895"/>
      <c r="Y41" s="898"/>
      <c r="Z41" s="898"/>
      <c r="AA41" s="898"/>
      <c r="AB41" s="898"/>
      <c r="AC41" s="898"/>
      <c r="AD41" s="901"/>
      <c r="AE41" s="901"/>
      <c r="AF41" s="901"/>
      <c r="AG41" s="901"/>
      <c r="AH41" s="901"/>
      <c r="AI41" s="904"/>
      <c r="AM41" s="907"/>
    </row>
    <row r="42" spans="2:39">
      <c r="B42" s="90"/>
      <c r="C42" s="931" t="str">
        <f>IF($AM42=0,"",VLOOKUP($AM42,③女入力!$B$10:$AS$33,40))</f>
        <v/>
      </c>
      <c r="D42" s="932"/>
      <c r="E42" s="932"/>
      <c r="F42" s="933"/>
      <c r="G42" s="909" t="str">
        <f>IF($AM42=0,"",VLOOKUP($AM42,③女入力!$B$10:$AN$33,11))</f>
        <v/>
      </c>
      <c r="H42" s="852"/>
      <c r="I42" s="852"/>
      <c r="J42" s="853"/>
      <c r="K42" s="852" t="str">
        <f>IF($AM42=0,"",VLOOKUP($AM42,③女入力!$B$10:$AN$33,15))</f>
        <v/>
      </c>
      <c r="L42" s="852"/>
      <c r="M42" s="852"/>
      <c r="N42" s="910"/>
      <c r="O42" s="911" t="str">
        <f>IF($AM42=0,"",VLOOKUP($AM42,③女入力!$B$10:$AN$33,19))</f>
        <v/>
      </c>
      <c r="P42" s="911"/>
      <c r="Q42" s="911" t="str">
        <f>IF($AM42=0,"",VLOOKUP($AM42,③女入力!$B$10:$AN$33,21))</f>
        <v/>
      </c>
      <c r="R42" s="911"/>
      <c r="S42" s="893" t="str">
        <f>IF($AM42=0,"",VLOOKUP($AM42,③女入力!$B$10:$AN$33,23))</f>
        <v/>
      </c>
      <c r="T42" s="893"/>
      <c r="U42" s="893"/>
      <c r="V42" s="893"/>
      <c r="W42" s="893"/>
      <c r="X42" s="893"/>
      <c r="Y42" s="896" t="str">
        <f>IF($AM42=0,"",VLOOKUP($AM42,③女入力!$B$10:$AN$33,29))</f>
        <v/>
      </c>
      <c r="Z42" s="896"/>
      <c r="AA42" s="896"/>
      <c r="AB42" s="896"/>
      <c r="AC42" s="896"/>
      <c r="AD42" s="899" t="str">
        <f>IF($AM42=0,"",VLOOKUP($AM42,③女入力!$B$10:$AN$33,34))</f>
        <v/>
      </c>
      <c r="AE42" s="899"/>
      <c r="AF42" s="899"/>
      <c r="AG42" s="899" t="str">
        <f>IF($AM42=0,"",VLOOKUP($AM42,③女入力!$B$10:$AN$33,37))</f>
        <v/>
      </c>
      <c r="AH42" s="899"/>
      <c r="AI42" s="902"/>
      <c r="AM42" s="905">
        <f>'⑥-3県女選択'!$AD$15</f>
        <v>0</v>
      </c>
    </row>
    <row r="43" spans="2:39">
      <c r="B43" s="90"/>
      <c r="C43" s="934"/>
      <c r="D43" s="823"/>
      <c r="E43" s="823"/>
      <c r="F43" s="935"/>
      <c r="G43" s="873" t="str">
        <f>IF($AM42=0,"",VLOOKUP($AM42,③女入力!$B$10:$AN$33,3))</f>
        <v/>
      </c>
      <c r="H43" s="863" t="e">
        <f t="shared" ref="H43:J44" si="10">IF(G43=0,"",VLOOKUP(G43,$B$12:$Q$28,6))</f>
        <v>#N/A</v>
      </c>
      <c r="I43" s="863" t="e">
        <f t="shared" si="10"/>
        <v>#N/A</v>
      </c>
      <c r="J43" s="908" t="e">
        <f t="shared" si="10"/>
        <v>#N/A</v>
      </c>
      <c r="K43" s="863" t="str">
        <f>IF($AM42=0,"",VLOOKUP($AM42,③女入力!$B$10:$AN$33,7))</f>
        <v/>
      </c>
      <c r="L43" s="863" t="e">
        <f t="shared" ref="L43:N44" si="11">IF(K43=0,"",VLOOKUP(K43,$B$12:$Q$28,6))</f>
        <v>#N/A</v>
      </c>
      <c r="M43" s="863" t="e">
        <f t="shared" si="11"/>
        <v>#N/A</v>
      </c>
      <c r="N43" s="874" t="e">
        <f t="shared" si="11"/>
        <v>#N/A</v>
      </c>
      <c r="O43" s="912"/>
      <c r="P43" s="912"/>
      <c r="Q43" s="912"/>
      <c r="R43" s="912"/>
      <c r="S43" s="894"/>
      <c r="T43" s="894"/>
      <c r="U43" s="894"/>
      <c r="V43" s="894"/>
      <c r="W43" s="894"/>
      <c r="X43" s="894"/>
      <c r="Y43" s="897"/>
      <c r="Z43" s="897"/>
      <c r="AA43" s="897"/>
      <c r="AB43" s="897"/>
      <c r="AC43" s="897"/>
      <c r="AD43" s="900"/>
      <c r="AE43" s="900"/>
      <c r="AF43" s="900"/>
      <c r="AG43" s="900"/>
      <c r="AH43" s="900"/>
      <c r="AI43" s="903"/>
      <c r="AM43" s="906"/>
    </row>
    <row r="44" spans="2:39" ht="13.5" thickBot="1">
      <c r="B44" s="90"/>
      <c r="C44" s="936"/>
      <c r="D44" s="825"/>
      <c r="E44" s="825"/>
      <c r="F44" s="937"/>
      <c r="G44" s="888" t="s">
        <v>286</v>
      </c>
      <c r="H44" s="831" t="e">
        <f t="shared" si="10"/>
        <v>#N/A</v>
      </c>
      <c r="I44" s="831" t="e">
        <f t="shared" si="10"/>
        <v>#N/A</v>
      </c>
      <c r="J44" s="889" t="e">
        <f t="shared" si="10"/>
        <v>#N/A</v>
      </c>
      <c r="K44" s="831" t="s">
        <v>286</v>
      </c>
      <c r="L44" s="831" t="e">
        <f t="shared" si="11"/>
        <v>#N/A</v>
      </c>
      <c r="M44" s="831" t="e">
        <f t="shared" si="11"/>
        <v>#N/A</v>
      </c>
      <c r="N44" s="832" t="e">
        <f t="shared" si="11"/>
        <v>#N/A</v>
      </c>
      <c r="O44" s="834"/>
      <c r="P44" s="834"/>
      <c r="Q44" s="834"/>
      <c r="R44" s="834"/>
      <c r="S44" s="895"/>
      <c r="T44" s="895"/>
      <c r="U44" s="895"/>
      <c r="V44" s="895"/>
      <c r="W44" s="895"/>
      <c r="X44" s="895"/>
      <c r="Y44" s="898"/>
      <c r="Z44" s="898"/>
      <c r="AA44" s="898"/>
      <c r="AB44" s="898"/>
      <c r="AC44" s="898"/>
      <c r="AD44" s="901"/>
      <c r="AE44" s="901"/>
      <c r="AF44" s="901"/>
      <c r="AG44" s="901"/>
      <c r="AH44" s="901"/>
      <c r="AI44" s="904"/>
      <c r="AM44" s="907"/>
    </row>
    <row r="45" spans="2:39">
      <c r="B45" s="90"/>
      <c r="C45" s="931" t="str">
        <f>IF($AM45=0,"",VLOOKUP($AM45,③女入力!$B$10:$AS$33,40))</f>
        <v/>
      </c>
      <c r="D45" s="932"/>
      <c r="E45" s="932"/>
      <c r="F45" s="933"/>
      <c r="G45" s="909" t="str">
        <f>IF($AM45=0,"",VLOOKUP($AM45,③女入力!$B$10:$AN$33,11))</f>
        <v/>
      </c>
      <c r="H45" s="852"/>
      <c r="I45" s="852"/>
      <c r="J45" s="853"/>
      <c r="K45" s="852" t="str">
        <f>IF($AM45=0,"",VLOOKUP($AM45,③女入力!$B$10:$AN$33,15))</f>
        <v/>
      </c>
      <c r="L45" s="852"/>
      <c r="M45" s="852"/>
      <c r="N45" s="910"/>
      <c r="O45" s="911" t="str">
        <f>IF($AM45=0,"",VLOOKUP($AM45,③女入力!$B$10:$AN$33,19))</f>
        <v/>
      </c>
      <c r="P45" s="911"/>
      <c r="Q45" s="911" t="str">
        <f>IF($AM45=0,"",VLOOKUP($AM45,③女入力!$B$10:$AN$33,21))</f>
        <v/>
      </c>
      <c r="R45" s="911"/>
      <c r="S45" s="893" t="str">
        <f>IF($AM45=0,"",VLOOKUP($AM45,③女入力!$B$10:$AN$33,23))</f>
        <v/>
      </c>
      <c r="T45" s="893"/>
      <c r="U45" s="893"/>
      <c r="V45" s="893"/>
      <c r="W45" s="893"/>
      <c r="X45" s="893"/>
      <c r="Y45" s="896" t="str">
        <f>IF($AM45=0,"",VLOOKUP($AM45,③女入力!$B$10:$AN$33,29))</f>
        <v/>
      </c>
      <c r="Z45" s="896"/>
      <c r="AA45" s="896"/>
      <c r="AB45" s="896"/>
      <c r="AC45" s="896"/>
      <c r="AD45" s="899" t="str">
        <f>IF($AM45=0,"",VLOOKUP($AM45,③女入力!$B$10:$AN$33,34))</f>
        <v/>
      </c>
      <c r="AE45" s="899"/>
      <c r="AF45" s="899"/>
      <c r="AG45" s="899" t="str">
        <f>IF($AM45=0,"",VLOOKUP($AM45,③女入力!$B$10:$AN$33,37))</f>
        <v/>
      </c>
      <c r="AH45" s="899"/>
      <c r="AI45" s="902"/>
      <c r="AM45" s="905">
        <f>'⑥-3県女選択'!$AD$16</f>
        <v>0</v>
      </c>
    </row>
    <row r="46" spans="2:39">
      <c r="B46" s="90"/>
      <c r="C46" s="934"/>
      <c r="D46" s="823"/>
      <c r="E46" s="823"/>
      <c r="F46" s="935"/>
      <c r="G46" s="873" t="str">
        <f>IF($AM45=0,"",VLOOKUP($AM45,③女入力!$B$10:$AN$33,3))</f>
        <v/>
      </c>
      <c r="H46" s="863" t="e">
        <f t="shared" ref="H46:J47" si="12">IF(G46=0,"",VLOOKUP(G46,$B$12:$Q$28,6))</f>
        <v>#N/A</v>
      </c>
      <c r="I46" s="863" t="e">
        <f t="shared" si="12"/>
        <v>#N/A</v>
      </c>
      <c r="J46" s="908" t="e">
        <f t="shared" si="12"/>
        <v>#N/A</v>
      </c>
      <c r="K46" s="863" t="str">
        <f>IF($AM45=0,"",VLOOKUP($AM45,③女入力!$B$10:$AN$33,7))</f>
        <v/>
      </c>
      <c r="L46" s="863" t="e">
        <f t="shared" ref="L46:N47" si="13">IF(K46=0,"",VLOOKUP(K46,$B$12:$Q$28,6))</f>
        <v>#N/A</v>
      </c>
      <c r="M46" s="863" t="e">
        <f t="shared" si="13"/>
        <v>#N/A</v>
      </c>
      <c r="N46" s="874" t="e">
        <f t="shared" si="13"/>
        <v>#N/A</v>
      </c>
      <c r="O46" s="912"/>
      <c r="P46" s="912"/>
      <c r="Q46" s="912"/>
      <c r="R46" s="912"/>
      <c r="S46" s="894"/>
      <c r="T46" s="894"/>
      <c r="U46" s="894"/>
      <c r="V46" s="894"/>
      <c r="W46" s="894"/>
      <c r="X46" s="894"/>
      <c r="Y46" s="897"/>
      <c r="Z46" s="897"/>
      <c r="AA46" s="897"/>
      <c r="AB46" s="897"/>
      <c r="AC46" s="897"/>
      <c r="AD46" s="900"/>
      <c r="AE46" s="900"/>
      <c r="AF46" s="900"/>
      <c r="AG46" s="900"/>
      <c r="AH46" s="900"/>
      <c r="AI46" s="903"/>
      <c r="AM46" s="906"/>
    </row>
    <row r="47" spans="2:39" ht="13.5" thickBot="1">
      <c r="B47" s="90"/>
      <c r="C47" s="936"/>
      <c r="D47" s="825"/>
      <c r="E47" s="825"/>
      <c r="F47" s="937"/>
      <c r="G47" s="888" t="s">
        <v>286</v>
      </c>
      <c r="H47" s="831" t="e">
        <f t="shared" si="12"/>
        <v>#N/A</v>
      </c>
      <c r="I47" s="831" t="e">
        <f t="shared" si="12"/>
        <v>#N/A</v>
      </c>
      <c r="J47" s="889" t="e">
        <f t="shared" si="12"/>
        <v>#N/A</v>
      </c>
      <c r="K47" s="831" t="s">
        <v>286</v>
      </c>
      <c r="L47" s="831" t="e">
        <f t="shared" si="13"/>
        <v>#N/A</v>
      </c>
      <c r="M47" s="831" t="e">
        <f t="shared" si="13"/>
        <v>#N/A</v>
      </c>
      <c r="N47" s="832" t="e">
        <f t="shared" si="13"/>
        <v>#N/A</v>
      </c>
      <c r="O47" s="834"/>
      <c r="P47" s="834"/>
      <c r="Q47" s="834"/>
      <c r="R47" s="834"/>
      <c r="S47" s="895"/>
      <c r="T47" s="895"/>
      <c r="U47" s="895"/>
      <c r="V47" s="895"/>
      <c r="W47" s="895"/>
      <c r="X47" s="895"/>
      <c r="Y47" s="898"/>
      <c r="Z47" s="898"/>
      <c r="AA47" s="898"/>
      <c r="AB47" s="898"/>
      <c r="AC47" s="898"/>
      <c r="AD47" s="901"/>
      <c r="AE47" s="901"/>
      <c r="AF47" s="901"/>
      <c r="AG47" s="901"/>
      <c r="AH47" s="901"/>
      <c r="AI47" s="904"/>
      <c r="AM47" s="907"/>
    </row>
    <row r="48" spans="2:39">
      <c r="AB48" s="1" t="s">
        <v>13</v>
      </c>
    </row>
    <row r="49" spans="3:35" ht="7.5" customHeight="1"/>
    <row r="50" spans="3:35" ht="31.5" customHeight="1">
      <c r="C50" s="918" t="s">
        <v>402</v>
      </c>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c r="AG50" s="919"/>
      <c r="AH50" s="919"/>
      <c r="AI50" s="919"/>
    </row>
    <row r="51" spans="3:35" ht="7.5" customHeight="1"/>
    <row r="52" spans="3:35" ht="15.75" customHeight="1">
      <c r="C52" s="919" t="s">
        <v>348</v>
      </c>
      <c r="D52" s="919"/>
      <c r="E52" s="919"/>
      <c r="F52" s="919"/>
      <c r="G52" s="919"/>
      <c r="H52" s="919"/>
      <c r="I52" s="919"/>
      <c r="J52" s="919"/>
      <c r="K52" s="919"/>
      <c r="L52" s="919"/>
      <c r="M52" s="919"/>
      <c r="N52" s="919"/>
      <c r="O52" s="919"/>
      <c r="P52" s="919"/>
      <c r="Q52" s="919"/>
      <c r="R52" s="919"/>
      <c r="S52" s="919"/>
      <c r="T52" s="919"/>
      <c r="U52" s="919"/>
      <c r="V52" s="919"/>
      <c r="W52" s="919"/>
      <c r="X52" s="919"/>
      <c r="Y52" s="919"/>
      <c r="Z52" s="919"/>
      <c r="AA52" s="919"/>
      <c r="AB52" s="919"/>
      <c r="AC52" s="919"/>
      <c r="AD52" s="919"/>
      <c r="AE52" s="919"/>
      <c r="AF52" s="919"/>
      <c r="AG52" s="919"/>
      <c r="AH52" s="919"/>
      <c r="AI52" s="919"/>
    </row>
    <row r="53" spans="3:35" ht="7.5" customHeight="1"/>
    <row r="54" spans="3:35" ht="15.75" customHeight="1">
      <c r="D54" s="919" t="s">
        <v>349</v>
      </c>
      <c r="E54" s="919"/>
      <c r="F54" s="919"/>
      <c r="G54" s="919"/>
      <c r="H54" s="919"/>
      <c r="I54" s="919"/>
      <c r="J54" s="919"/>
      <c r="K54" s="919"/>
      <c r="L54" s="919"/>
      <c r="M54" s="919"/>
      <c r="N54" s="919"/>
      <c r="O54" s="919"/>
      <c r="P54" s="919"/>
      <c r="Q54" s="919"/>
      <c r="R54" s="919"/>
      <c r="S54" s="919"/>
      <c r="T54" s="919"/>
      <c r="U54" s="919"/>
      <c r="V54" s="919"/>
      <c r="W54" s="919"/>
      <c r="X54" s="919"/>
      <c r="Y54" s="919"/>
      <c r="Z54" s="919"/>
      <c r="AA54" s="919"/>
      <c r="AB54" s="919"/>
      <c r="AC54" s="919"/>
      <c r="AD54" s="919"/>
      <c r="AE54" s="919"/>
      <c r="AF54" s="919"/>
      <c r="AG54" s="919"/>
    </row>
    <row r="55" spans="3:35" ht="7.5" customHeight="1"/>
    <row r="56" spans="3:35" ht="15.75" customHeight="1">
      <c r="E56" s="1" t="s">
        <v>63</v>
      </c>
      <c r="G56" s="823">
        <f>⑦日付!$E$6</f>
        <v>7</v>
      </c>
      <c r="H56" s="823"/>
      <c r="I56" s="1" t="s">
        <v>14</v>
      </c>
      <c r="J56" s="823">
        <f>⑦日付!$H$6</f>
        <v>0</v>
      </c>
      <c r="K56" s="823"/>
      <c r="L56" s="1" t="s">
        <v>15</v>
      </c>
      <c r="M56" s="823">
        <f>⑦日付!$K$6</f>
        <v>0</v>
      </c>
      <c r="N56" s="823"/>
      <c r="O56" s="1" t="s">
        <v>16</v>
      </c>
    </row>
    <row r="58" spans="3:35">
      <c r="I58" s="920" t="s">
        <v>398</v>
      </c>
      <c r="J58" s="920"/>
      <c r="K58" s="920"/>
      <c r="L58" s="920"/>
      <c r="M58" s="920"/>
      <c r="N58" s="920"/>
      <c r="O58" s="920"/>
      <c r="P58" s="920"/>
      <c r="Q58" s="920"/>
      <c r="S58" s="916">
        <f>①基本情報!$B$9</f>
        <v>0</v>
      </c>
      <c r="T58" s="916"/>
      <c r="U58" s="916"/>
      <c r="V58" s="916"/>
      <c r="W58" s="916"/>
      <c r="X58" s="916"/>
      <c r="Y58" s="916"/>
      <c r="Z58" s="916"/>
      <c r="AA58" s="916"/>
      <c r="AB58" s="916"/>
      <c r="AC58" s="916"/>
      <c r="AD58" s="916"/>
      <c r="AE58" s="916"/>
      <c r="AF58" s="916"/>
      <c r="AG58" s="916"/>
      <c r="AH58" s="916"/>
      <c r="AI58" s="916"/>
    </row>
    <row r="60" spans="3:35">
      <c r="K60" s="920" t="s">
        <v>400</v>
      </c>
      <c r="L60" s="920"/>
      <c r="M60" s="920"/>
      <c r="N60" s="920"/>
      <c r="O60" s="920"/>
      <c r="P60" s="920"/>
      <c r="Q60" s="920"/>
      <c r="T60" s="917">
        <f>①基本情報!$U$12</f>
        <v>0</v>
      </c>
      <c r="U60" s="917"/>
      <c r="V60" s="917"/>
      <c r="W60" s="917"/>
      <c r="X60" s="917"/>
      <c r="Y60" s="917"/>
      <c r="Z60" s="917"/>
      <c r="AA60" s="917"/>
      <c r="AB60" s="917"/>
      <c r="AC60" s="917"/>
      <c r="AD60" s="917"/>
      <c r="AE60" s="917"/>
      <c r="AF60" s="1" t="s">
        <v>350</v>
      </c>
    </row>
    <row r="63" spans="3:35" ht="24" customHeight="1">
      <c r="H63" s="379" t="s">
        <v>63</v>
      </c>
      <c r="I63" s="2"/>
      <c r="J63" s="2"/>
      <c r="K63" s="810">
        <f t="shared" ref="K63" si="14">$K$4</f>
        <v>7</v>
      </c>
      <c r="L63" s="810"/>
      <c r="M63" s="810"/>
      <c r="N63" s="380"/>
      <c r="O63" s="48" t="s">
        <v>14</v>
      </c>
      <c r="P63" s="48" t="s">
        <v>335</v>
      </c>
      <c r="Q63" s="2"/>
      <c r="R63" s="811" t="str">
        <f>Top!$B$6</f>
        <v>第５０回関東中学校柔道大会</v>
      </c>
      <c r="S63" s="811"/>
      <c r="T63" s="811"/>
      <c r="U63" s="811"/>
      <c r="V63" s="811"/>
      <c r="W63" s="811"/>
      <c r="X63" s="811"/>
      <c r="Y63" s="811"/>
      <c r="Z63" s="811"/>
      <c r="AA63" s="811"/>
      <c r="AB63" s="811"/>
      <c r="AC63" s="811"/>
      <c r="AD63" s="811"/>
      <c r="AE63" s="811"/>
      <c r="AF63" s="811"/>
      <c r="AG63" s="811"/>
      <c r="AH63" s="811"/>
      <c r="AI63" s="811"/>
    </row>
    <row r="64" spans="3:35" ht="24" customHeight="1">
      <c r="H64" s="381"/>
      <c r="I64" s="2"/>
      <c r="J64" s="2"/>
      <c r="K64" s="2"/>
      <c r="L64" s="848">
        <f>Top!$E$6</f>
        <v>0</v>
      </c>
      <c r="M64" s="930"/>
      <c r="N64" s="930"/>
      <c r="O64" s="930"/>
      <c r="P64" s="930"/>
      <c r="Q64" s="930"/>
      <c r="R64" s="930"/>
      <c r="S64" s="930"/>
      <c r="T64" s="719" t="s">
        <v>336</v>
      </c>
      <c r="U64" s="812"/>
      <c r="V64" s="812"/>
      <c r="W64" s="812"/>
      <c r="X64" s="812"/>
      <c r="Y64" s="812"/>
      <c r="Z64" s="812"/>
      <c r="AA64" s="2"/>
      <c r="AB64" s="2"/>
      <c r="AC64" s="2"/>
      <c r="AD64" s="2"/>
    </row>
    <row r="65" spans="3:35" ht="24" customHeight="1">
      <c r="H65" s="837" t="s">
        <v>354</v>
      </c>
      <c r="I65" s="677"/>
      <c r="J65" s="677"/>
      <c r="K65" s="677"/>
      <c r="L65" s="677"/>
      <c r="M65" s="677"/>
      <c r="N65" s="677"/>
      <c r="O65" s="677"/>
      <c r="P65" s="677"/>
      <c r="Q65" s="677"/>
      <c r="R65" s="677"/>
      <c r="S65" s="677"/>
      <c r="T65" s="677"/>
      <c r="U65" s="677"/>
      <c r="V65" s="677"/>
      <c r="W65" s="677"/>
      <c r="X65" s="677"/>
      <c r="Y65" s="677"/>
      <c r="Z65" s="677"/>
      <c r="AA65" s="677"/>
      <c r="AB65" s="677"/>
      <c r="AC65" s="677"/>
      <c r="AD65" s="677"/>
    </row>
    <row r="66" spans="3:35" ht="13.5" thickBot="1"/>
    <row r="67" spans="3:35">
      <c r="C67" s="838" t="s">
        <v>215</v>
      </c>
      <c r="D67" s="675"/>
      <c r="E67" s="675"/>
      <c r="F67" s="675"/>
      <c r="G67" s="675"/>
      <c r="H67" s="675"/>
      <c r="I67" s="675"/>
      <c r="J67" s="691"/>
      <c r="K67" s="839" t="s">
        <v>215</v>
      </c>
      <c r="L67" s="840"/>
      <c r="M67" s="840"/>
      <c r="N67" s="841"/>
      <c r="O67" s="679" t="s">
        <v>0</v>
      </c>
      <c r="P67" s="679"/>
      <c r="Q67" s="679"/>
      <c r="R67" s="679"/>
      <c r="S67" s="679"/>
      <c r="T67" s="679"/>
      <c r="U67" s="679"/>
      <c r="V67" s="679"/>
      <c r="W67" s="679"/>
      <c r="X67" s="679"/>
      <c r="Y67" s="679"/>
      <c r="Z67" s="679"/>
      <c r="AA67" s="679"/>
      <c r="AB67" s="679"/>
      <c r="AC67" s="675" t="s">
        <v>1</v>
      </c>
      <c r="AD67" s="675"/>
      <c r="AE67" s="675"/>
      <c r="AF67" s="675"/>
      <c r="AG67" s="675"/>
      <c r="AH67" s="675"/>
      <c r="AI67" s="705"/>
    </row>
    <row r="68" spans="3:35">
      <c r="C68" s="842" t="s">
        <v>398</v>
      </c>
      <c r="D68" s="843"/>
      <c r="E68" s="843"/>
      <c r="F68" s="843"/>
      <c r="G68" s="843"/>
      <c r="H68" s="843"/>
      <c r="I68" s="843"/>
      <c r="J68" s="844"/>
      <c r="K68" s="845" t="s">
        <v>405</v>
      </c>
      <c r="L68" s="846"/>
      <c r="M68" s="846"/>
      <c r="N68" s="847"/>
      <c r="O68" s="680"/>
      <c r="P68" s="680"/>
      <c r="Q68" s="680"/>
      <c r="R68" s="680"/>
      <c r="S68" s="680"/>
      <c r="T68" s="680"/>
      <c r="U68" s="680"/>
      <c r="V68" s="680"/>
      <c r="W68" s="680"/>
      <c r="X68" s="680"/>
      <c r="Y68" s="680"/>
      <c r="Z68" s="680"/>
      <c r="AA68" s="680"/>
      <c r="AB68" s="680"/>
      <c r="AC68" s="727"/>
      <c r="AD68" s="727"/>
      <c r="AE68" s="727"/>
      <c r="AF68" s="727"/>
      <c r="AG68" s="727"/>
      <c r="AH68" s="727"/>
      <c r="AI68" s="728"/>
    </row>
    <row r="69" spans="3:35">
      <c r="C69" s="813">
        <f>①基本情報!$B$8</f>
        <v>0</v>
      </c>
      <c r="D69" s="814"/>
      <c r="E69" s="814"/>
      <c r="F69" s="814"/>
      <c r="G69" s="814"/>
      <c r="H69" s="814"/>
      <c r="I69" s="814"/>
      <c r="J69" s="815"/>
      <c r="K69" s="816">
        <f>①基本情報!$J$8</f>
        <v>0</v>
      </c>
      <c r="L69" s="817"/>
      <c r="M69" s="817"/>
      <c r="N69" s="818"/>
      <c r="O69" s="382" t="s">
        <v>2</v>
      </c>
      <c r="P69" s="819">
        <f>①基本情報!$O$8</f>
        <v>0</v>
      </c>
      <c r="Q69" s="820"/>
      <c r="R69" s="820"/>
      <c r="S69" s="820"/>
      <c r="T69" s="820"/>
      <c r="U69" s="820"/>
      <c r="V69" s="820"/>
      <c r="W69" s="820"/>
      <c r="X69" s="820"/>
      <c r="Y69" s="820"/>
      <c r="Z69" s="820"/>
      <c r="AA69" s="820"/>
      <c r="AB69" s="820"/>
      <c r="AC69" s="821">
        <f>①基本情報!$AC$8</f>
        <v>0</v>
      </c>
      <c r="AD69" s="821"/>
      <c r="AE69" s="821"/>
      <c r="AF69" s="821"/>
      <c r="AG69" s="821"/>
      <c r="AH69" s="821"/>
      <c r="AI69" s="822"/>
    </row>
    <row r="70" spans="3:35">
      <c r="C70" s="827">
        <f>①基本情報!$B$9</f>
        <v>0</v>
      </c>
      <c r="D70" s="828"/>
      <c r="E70" s="828"/>
      <c r="F70" s="828"/>
      <c r="G70" s="828"/>
      <c r="H70" s="828"/>
      <c r="I70" s="828"/>
      <c r="J70" s="829"/>
      <c r="K70" s="833">
        <f>①基本情報!$J$9</f>
        <v>0</v>
      </c>
      <c r="L70" s="833"/>
      <c r="M70" s="833"/>
      <c r="N70" s="833"/>
      <c r="O70" s="835">
        <f>①基本情報!$N$9</f>
        <v>0</v>
      </c>
      <c r="P70" s="835"/>
      <c r="Q70" s="835"/>
      <c r="R70" s="835"/>
      <c r="S70" s="835"/>
      <c r="T70" s="835"/>
      <c r="U70" s="835"/>
      <c r="V70" s="835"/>
      <c r="W70" s="835"/>
      <c r="X70" s="835"/>
      <c r="Y70" s="835"/>
      <c r="Z70" s="835"/>
      <c r="AA70" s="835"/>
      <c r="AB70" s="835"/>
      <c r="AC70" s="823"/>
      <c r="AD70" s="823"/>
      <c r="AE70" s="823"/>
      <c r="AF70" s="823"/>
      <c r="AG70" s="823"/>
      <c r="AH70" s="823"/>
      <c r="AI70" s="824"/>
    </row>
    <row r="71" spans="3:35" ht="13.5" thickBot="1">
      <c r="C71" s="830"/>
      <c r="D71" s="831"/>
      <c r="E71" s="831"/>
      <c r="F71" s="831"/>
      <c r="G71" s="831"/>
      <c r="H71" s="831"/>
      <c r="I71" s="831"/>
      <c r="J71" s="832"/>
      <c r="K71" s="834"/>
      <c r="L71" s="834"/>
      <c r="M71" s="834"/>
      <c r="N71" s="834"/>
      <c r="O71" s="836"/>
      <c r="P71" s="836"/>
      <c r="Q71" s="836"/>
      <c r="R71" s="836"/>
      <c r="S71" s="836"/>
      <c r="T71" s="836"/>
      <c r="U71" s="836"/>
      <c r="V71" s="836"/>
      <c r="W71" s="836"/>
      <c r="X71" s="836"/>
      <c r="Y71" s="836"/>
      <c r="Z71" s="836"/>
      <c r="AA71" s="836"/>
      <c r="AB71" s="836"/>
      <c r="AC71" s="825"/>
      <c r="AD71" s="825"/>
      <c r="AE71" s="825"/>
      <c r="AF71" s="825"/>
      <c r="AG71" s="825"/>
      <c r="AH71" s="825"/>
      <c r="AI71" s="826"/>
    </row>
    <row r="72" spans="3:35" ht="13.5" thickBot="1"/>
    <row r="73" spans="3:35">
      <c r="C73" s="838" t="s">
        <v>184</v>
      </c>
      <c r="D73" s="675"/>
      <c r="E73" s="675"/>
      <c r="F73" s="868" t="s">
        <v>163</v>
      </c>
      <c r="G73" s="675"/>
      <c r="H73" s="870">
        <f>①基本情報!$N$37</f>
        <v>0</v>
      </c>
      <c r="I73" s="871"/>
      <c r="J73" s="871"/>
      <c r="K73" s="871"/>
      <c r="L73" s="871"/>
      <c r="M73" s="871"/>
      <c r="N73" s="872"/>
      <c r="O73" s="849" t="s">
        <v>215</v>
      </c>
      <c r="P73" s="850"/>
      <c r="Q73" s="850"/>
      <c r="R73" s="850"/>
      <c r="S73" s="850"/>
      <c r="T73" s="850"/>
      <c r="U73" s="850"/>
      <c r="V73" s="921">
        <f>①基本情報!$D$36</f>
        <v>0</v>
      </c>
      <c r="W73" s="922"/>
      <c r="X73" s="922"/>
      <c r="Y73" s="922"/>
      <c r="Z73" s="922"/>
      <c r="AA73" s="922"/>
      <c r="AB73" s="923"/>
      <c r="AC73" s="922">
        <f>①基本情報!$I$36</f>
        <v>0</v>
      </c>
      <c r="AD73" s="922"/>
      <c r="AE73" s="922"/>
      <c r="AF73" s="922"/>
      <c r="AG73" s="922"/>
      <c r="AH73" s="922"/>
      <c r="AI73" s="924"/>
    </row>
    <row r="74" spans="3:35">
      <c r="C74" s="866"/>
      <c r="D74" s="677"/>
      <c r="E74" s="677"/>
      <c r="F74" s="676"/>
      <c r="G74" s="677"/>
      <c r="H74" s="873"/>
      <c r="I74" s="863"/>
      <c r="J74" s="863"/>
      <c r="K74" s="863"/>
      <c r="L74" s="863"/>
      <c r="M74" s="863"/>
      <c r="N74" s="874"/>
      <c r="O74" s="855" t="s">
        <v>338</v>
      </c>
      <c r="P74" s="856"/>
      <c r="Q74" s="856"/>
      <c r="R74" s="856"/>
      <c r="S74" s="856"/>
      <c r="T74" s="856"/>
      <c r="U74" s="856"/>
      <c r="V74" s="925">
        <f>①基本情報!$D$37</f>
        <v>0</v>
      </c>
      <c r="W74" s="828"/>
      <c r="X74" s="828"/>
      <c r="Y74" s="828"/>
      <c r="Z74" s="828"/>
      <c r="AA74" s="828"/>
      <c r="AB74" s="860"/>
      <c r="AC74" s="823">
        <f>①基本情報!$I$37</f>
        <v>0</v>
      </c>
      <c r="AD74" s="823"/>
      <c r="AE74" s="823"/>
      <c r="AF74" s="823"/>
      <c r="AG74" s="823"/>
      <c r="AH74" s="823"/>
      <c r="AI74" s="824"/>
    </row>
    <row r="75" spans="3:35">
      <c r="C75" s="867"/>
      <c r="D75" s="727"/>
      <c r="E75" s="727"/>
      <c r="F75" s="858"/>
      <c r="G75" s="727"/>
      <c r="H75" s="875"/>
      <c r="I75" s="861"/>
      <c r="J75" s="861"/>
      <c r="K75" s="861"/>
      <c r="L75" s="861"/>
      <c r="M75" s="861"/>
      <c r="N75" s="876"/>
      <c r="O75" s="858"/>
      <c r="P75" s="727"/>
      <c r="Q75" s="727"/>
      <c r="R75" s="727"/>
      <c r="S75" s="727"/>
      <c r="T75" s="727"/>
      <c r="U75" s="727"/>
      <c r="V75" s="926"/>
      <c r="W75" s="861"/>
      <c r="X75" s="861"/>
      <c r="Y75" s="861"/>
      <c r="Z75" s="861"/>
      <c r="AA75" s="861"/>
      <c r="AB75" s="862"/>
      <c r="AC75" s="927"/>
      <c r="AD75" s="927"/>
      <c r="AE75" s="927"/>
      <c r="AF75" s="927"/>
      <c r="AG75" s="927"/>
      <c r="AH75" s="927"/>
      <c r="AI75" s="928"/>
    </row>
    <row r="76" spans="3:35">
      <c r="C76" s="684" t="s">
        <v>406</v>
      </c>
      <c r="D76" s="671"/>
      <c r="E76" s="671"/>
      <c r="F76" s="671"/>
      <c r="G76" s="671"/>
      <c r="H76" s="671"/>
      <c r="I76" s="671"/>
      <c r="J76" s="674"/>
      <c r="K76" s="670" t="s">
        <v>404</v>
      </c>
      <c r="L76" s="671"/>
      <c r="M76" s="671"/>
      <c r="N76" s="671"/>
      <c r="O76" s="677"/>
      <c r="P76" s="677"/>
      <c r="Q76" s="877"/>
      <c r="R76" s="817">
        <f>①基本情報!$N$39</f>
        <v>0</v>
      </c>
      <c r="S76" s="817"/>
      <c r="T76" s="817"/>
      <c r="U76" s="817"/>
      <c r="V76" s="817"/>
      <c r="W76" s="817"/>
      <c r="X76" s="817"/>
      <c r="Y76" s="817"/>
      <c r="Z76" s="817"/>
      <c r="AA76" s="817"/>
      <c r="AB76" s="817"/>
      <c r="AC76" s="817"/>
      <c r="AD76" s="817"/>
      <c r="AE76" s="817"/>
      <c r="AF76" s="817"/>
      <c r="AG76" s="817"/>
      <c r="AH76" s="817"/>
      <c r="AI76" s="879"/>
    </row>
    <row r="77" spans="3:35" ht="13.5" thickBot="1">
      <c r="C77" s="685"/>
      <c r="D77" s="634"/>
      <c r="E77" s="634"/>
      <c r="F77" s="634"/>
      <c r="G77" s="634"/>
      <c r="H77" s="634"/>
      <c r="I77" s="634"/>
      <c r="J77" s="635"/>
      <c r="K77" s="633"/>
      <c r="L77" s="634"/>
      <c r="M77" s="634"/>
      <c r="N77" s="634"/>
      <c r="O77" s="634"/>
      <c r="P77" s="634"/>
      <c r="Q77" s="878"/>
      <c r="R77" s="831"/>
      <c r="S77" s="831"/>
      <c r="T77" s="831"/>
      <c r="U77" s="831"/>
      <c r="V77" s="831"/>
      <c r="W77" s="831"/>
      <c r="X77" s="831"/>
      <c r="Y77" s="831"/>
      <c r="Z77" s="831"/>
      <c r="AA77" s="831"/>
      <c r="AB77" s="831"/>
      <c r="AC77" s="831"/>
      <c r="AD77" s="831"/>
      <c r="AE77" s="831"/>
      <c r="AF77" s="831"/>
      <c r="AG77" s="831"/>
      <c r="AH77" s="831"/>
      <c r="AI77" s="880"/>
    </row>
    <row r="78" spans="3:35" ht="13.5" thickBot="1"/>
    <row r="79" spans="3:35">
      <c r="C79" s="891" t="s">
        <v>185</v>
      </c>
      <c r="D79" s="871"/>
      <c r="E79" s="871"/>
      <c r="F79" s="870">
        <f>①基本情報!$D$48</f>
        <v>0</v>
      </c>
      <c r="G79" s="871"/>
      <c r="H79" s="871"/>
      <c r="I79" s="871"/>
      <c r="J79" s="871"/>
      <c r="K79" s="871"/>
      <c r="L79" s="871"/>
      <c r="M79" s="871"/>
      <c r="N79" s="872"/>
      <c r="O79" s="881" t="s">
        <v>215</v>
      </c>
      <c r="P79" s="882"/>
      <c r="Q79" s="882"/>
      <c r="R79" s="882"/>
      <c r="S79" s="882"/>
      <c r="T79" s="882"/>
      <c r="U79" s="883"/>
      <c r="V79" s="852">
        <f>①基本情報!$D$45</f>
        <v>0</v>
      </c>
      <c r="W79" s="852"/>
      <c r="X79" s="852"/>
      <c r="Y79" s="852"/>
      <c r="Z79" s="852"/>
      <c r="AA79" s="852"/>
      <c r="AB79" s="853"/>
      <c r="AC79" s="852">
        <f>①基本情報!$I$45</f>
        <v>0</v>
      </c>
      <c r="AD79" s="852"/>
      <c r="AE79" s="852"/>
      <c r="AF79" s="852"/>
      <c r="AG79" s="852"/>
      <c r="AH79" s="852"/>
      <c r="AI79" s="854"/>
    </row>
    <row r="80" spans="3:35">
      <c r="C80" s="892"/>
      <c r="D80" s="863"/>
      <c r="E80" s="863"/>
      <c r="F80" s="873"/>
      <c r="G80" s="863"/>
      <c r="H80" s="863"/>
      <c r="I80" s="863"/>
      <c r="J80" s="863"/>
      <c r="K80" s="863"/>
      <c r="L80" s="863"/>
      <c r="M80" s="863"/>
      <c r="N80" s="874"/>
      <c r="O80" s="884" t="s">
        <v>339</v>
      </c>
      <c r="P80" s="885"/>
      <c r="Q80" s="885"/>
      <c r="R80" s="885"/>
      <c r="S80" s="885"/>
      <c r="T80" s="885"/>
      <c r="U80" s="886"/>
      <c r="V80" s="887">
        <f>①基本情報!$D$46</f>
        <v>0</v>
      </c>
      <c r="W80" s="828"/>
      <c r="X80" s="828"/>
      <c r="Y80" s="828"/>
      <c r="Z80" s="828"/>
      <c r="AA80" s="828"/>
      <c r="AB80" s="860"/>
      <c r="AC80" s="828">
        <f>①基本情報!$I$46</f>
        <v>0</v>
      </c>
      <c r="AD80" s="828"/>
      <c r="AE80" s="828"/>
      <c r="AF80" s="828"/>
      <c r="AG80" s="828"/>
      <c r="AH80" s="828"/>
      <c r="AI80" s="890"/>
    </row>
    <row r="81" spans="2:39" ht="13.5" thickBot="1">
      <c r="C81" s="830"/>
      <c r="D81" s="831"/>
      <c r="E81" s="831"/>
      <c r="F81" s="888"/>
      <c r="G81" s="831"/>
      <c r="H81" s="831"/>
      <c r="I81" s="831"/>
      <c r="J81" s="831"/>
      <c r="K81" s="831"/>
      <c r="L81" s="831"/>
      <c r="M81" s="831"/>
      <c r="N81" s="832"/>
      <c r="O81" s="520"/>
      <c r="P81" s="484"/>
      <c r="Q81" s="484"/>
      <c r="R81" s="484"/>
      <c r="S81" s="484"/>
      <c r="T81" s="484"/>
      <c r="U81" s="485"/>
      <c r="V81" s="888"/>
      <c r="W81" s="831"/>
      <c r="X81" s="831"/>
      <c r="Y81" s="831"/>
      <c r="Z81" s="831"/>
      <c r="AA81" s="831"/>
      <c r="AB81" s="889"/>
      <c r="AC81" s="831"/>
      <c r="AD81" s="831"/>
      <c r="AE81" s="831"/>
      <c r="AF81" s="831"/>
      <c r="AG81" s="831"/>
      <c r="AH81" s="831"/>
      <c r="AI81" s="880"/>
    </row>
    <row r="82" spans="2:39" ht="13.5" thickBot="1"/>
    <row r="83" spans="2:39">
      <c r="C83" s="838" t="s">
        <v>352</v>
      </c>
      <c r="D83" s="675"/>
      <c r="E83" s="675"/>
      <c r="F83" s="691"/>
      <c r="G83" s="849" t="s">
        <v>340</v>
      </c>
      <c r="H83" s="850"/>
      <c r="I83" s="850"/>
      <c r="J83" s="850"/>
      <c r="K83" s="850"/>
      <c r="L83" s="850"/>
      <c r="M83" s="850"/>
      <c r="N83" s="913"/>
      <c r="O83" s="679" t="s">
        <v>4</v>
      </c>
      <c r="P83" s="679"/>
      <c r="Q83" s="679" t="s">
        <v>5</v>
      </c>
      <c r="R83" s="679"/>
      <c r="S83" s="679" t="s">
        <v>6</v>
      </c>
      <c r="T83" s="679"/>
      <c r="U83" s="679"/>
      <c r="V83" s="679"/>
      <c r="W83" s="679"/>
      <c r="X83" s="679"/>
      <c r="Y83" s="682" t="s">
        <v>341</v>
      </c>
      <c r="Z83" s="679"/>
      <c r="AA83" s="679"/>
      <c r="AB83" s="679"/>
      <c r="AC83" s="679"/>
      <c r="AD83" s="451" t="s">
        <v>7</v>
      </c>
      <c r="AE83" s="451"/>
      <c r="AF83" s="451"/>
      <c r="AG83" s="451" t="s">
        <v>8</v>
      </c>
      <c r="AH83" s="451"/>
      <c r="AI83" s="579"/>
    </row>
    <row r="84" spans="2:39">
      <c r="C84" s="866"/>
      <c r="D84" s="677"/>
      <c r="E84" s="677"/>
      <c r="F84" s="692"/>
      <c r="G84" s="855" t="s">
        <v>9</v>
      </c>
      <c r="H84" s="856"/>
      <c r="I84" s="856"/>
      <c r="J84" s="857"/>
      <c r="K84" s="677" t="s">
        <v>10</v>
      </c>
      <c r="L84" s="677"/>
      <c r="M84" s="677"/>
      <c r="N84" s="692"/>
      <c r="O84" s="680"/>
      <c r="P84" s="680"/>
      <c r="Q84" s="680"/>
      <c r="R84" s="680"/>
      <c r="S84" s="680"/>
      <c r="T84" s="680"/>
      <c r="U84" s="680"/>
      <c r="V84" s="680"/>
      <c r="W84" s="680"/>
      <c r="X84" s="680"/>
      <c r="Y84" s="680"/>
      <c r="Z84" s="680"/>
      <c r="AA84" s="680"/>
      <c r="AB84" s="680"/>
      <c r="AC84" s="680"/>
      <c r="AD84" s="488"/>
      <c r="AE84" s="488"/>
      <c r="AF84" s="488"/>
      <c r="AG84" s="488"/>
      <c r="AH84" s="488"/>
      <c r="AI84" s="580"/>
    </row>
    <row r="85" spans="2:39" ht="13.5" thickBot="1">
      <c r="C85" s="685"/>
      <c r="D85" s="634"/>
      <c r="E85" s="634"/>
      <c r="F85" s="635"/>
      <c r="G85" s="633"/>
      <c r="H85" s="634"/>
      <c r="I85" s="634"/>
      <c r="J85" s="878"/>
      <c r="K85" s="634"/>
      <c r="L85" s="634"/>
      <c r="M85" s="634"/>
      <c r="N85" s="635"/>
      <c r="O85" s="914"/>
      <c r="P85" s="914"/>
      <c r="Q85" s="914"/>
      <c r="R85" s="914"/>
      <c r="S85" s="914"/>
      <c r="T85" s="914"/>
      <c r="U85" s="914"/>
      <c r="V85" s="914"/>
      <c r="W85" s="914"/>
      <c r="X85" s="914"/>
      <c r="Y85" s="914"/>
      <c r="Z85" s="914"/>
      <c r="AA85" s="914"/>
      <c r="AB85" s="914"/>
      <c r="AC85" s="914"/>
      <c r="AD85" s="442"/>
      <c r="AE85" s="442"/>
      <c r="AF85" s="442"/>
      <c r="AG85" s="442"/>
      <c r="AH85" s="442"/>
      <c r="AI85" s="915"/>
    </row>
    <row r="86" spans="2:39">
      <c r="B86" s="90"/>
      <c r="C86" s="931" t="str">
        <f>IF($AM86=0,"",VLOOKUP($AM86,③女入力!$B$10:$AS$33,40))</f>
        <v/>
      </c>
      <c r="D86" s="932"/>
      <c r="E86" s="932"/>
      <c r="F86" s="933"/>
      <c r="G86" s="909" t="str">
        <f>IF($AM86=0,"",VLOOKUP($AM86,③女入力!$B$10:$AN$33,11))</f>
        <v/>
      </c>
      <c r="H86" s="852"/>
      <c r="I86" s="852"/>
      <c r="J86" s="853"/>
      <c r="K86" s="852" t="str">
        <f>IF($AM86=0,"",VLOOKUP($AM86,③女入力!$B$10:$AN$33,15))</f>
        <v/>
      </c>
      <c r="L86" s="852"/>
      <c r="M86" s="852"/>
      <c r="N86" s="910"/>
      <c r="O86" s="911" t="str">
        <f>IF($AM86=0,"",VLOOKUP($AM86,③女入力!$B$10:$AN$33,19))</f>
        <v/>
      </c>
      <c r="P86" s="911"/>
      <c r="Q86" s="911" t="str">
        <f>IF($AM86=0,"",VLOOKUP($AM86,③女入力!$B$10:$AN$33,21))</f>
        <v/>
      </c>
      <c r="R86" s="911"/>
      <c r="S86" s="893" t="str">
        <f>IF($AM86=0,"",VLOOKUP($AM86,③女入力!$B$10:$AN$33,23))</f>
        <v/>
      </c>
      <c r="T86" s="893"/>
      <c r="U86" s="893"/>
      <c r="V86" s="893"/>
      <c r="W86" s="893"/>
      <c r="X86" s="893"/>
      <c r="Y86" s="896" t="str">
        <f>IF($AM86=0,"",VLOOKUP($AM86,③女入力!$B$10:$AN$33,29))</f>
        <v/>
      </c>
      <c r="Z86" s="896"/>
      <c r="AA86" s="896"/>
      <c r="AB86" s="896"/>
      <c r="AC86" s="896"/>
      <c r="AD86" s="899" t="str">
        <f>IF($AM86=0,"",VLOOKUP($AM86,③女入力!$B$10:$AN$33,34))</f>
        <v/>
      </c>
      <c r="AE86" s="899"/>
      <c r="AF86" s="899"/>
      <c r="AG86" s="899" t="str">
        <f>IF($AM86=0,"",VLOOKUP($AM86,③女入力!$B$10:$AN$33,37))</f>
        <v/>
      </c>
      <c r="AH86" s="899"/>
      <c r="AI86" s="902"/>
      <c r="AM86" s="905">
        <f>'⑥-3県女選択'!$AD$17</f>
        <v>0</v>
      </c>
    </row>
    <row r="87" spans="2:39">
      <c r="B87" s="90"/>
      <c r="C87" s="934"/>
      <c r="D87" s="823"/>
      <c r="E87" s="823"/>
      <c r="F87" s="935"/>
      <c r="G87" s="873" t="str">
        <f>IF($AM86=0,"",VLOOKUP($AM86,③女入力!$B$10:$AN$33,3))</f>
        <v/>
      </c>
      <c r="H87" s="863" t="e">
        <f t="shared" ref="H87:J88" si="15">IF(G87=0,"",VLOOKUP(G87,$B$12:$Q$28,6))</f>
        <v>#N/A</v>
      </c>
      <c r="I87" s="863" t="e">
        <f t="shared" si="15"/>
        <v>#N/A</v>
      </c>
      <c r="J87" s="908" t="e">
        <f t="shared" si="15"/>
        <v>#N/A</v>
      </c>
      <c r="K87" s="863" t="str">
        <f>IF($AM86=0,"",VLOOKUP($AM86,③女入力!$B$10:$AN$33,7))</f>
        <v/>
      </c>
      <c r="L87" s="863" t="e">
        <f t="shared" ref="L87:N88" si="16">IF(K87=0,"",VLOOKUP(K87,$B$12:$Q$28,6))</f>
        <v>#N/A</v>
      </c>
      <c r="M87" s="863" t="e">
        <f t="shared" si="16"/>
        <v>#N/A</v>
      </c>
      <c r="N87" s="874" t="e">
        <f t="shared" si="16"/>
        <v>#N/A</v>
      </c>
      <c r="O87" s="912"/>
      <c r="P87" s="912"/>
      <c r="Q87" s="912"/>
      <c r="R87" s="912"/>
      <c r="S87" s="894"/>
      <c r="T87" s="894"/>
      <c r="U87" s="894"/>
      <c r="V87" s="894"/>
      <c r="W87" s="894"/>
      <c r="X87" s="894"/>
      <c r="Y87" s="897"/>
      <c r="Z87" s="897"/>
      <c r="AA87" s="897"/>
      <c r="AB87" s="897"/>
      <c r="AC87" s="897"/>
      <c r="AD87" s="900"/>
      <c r="AE87" s="900"/>
      <c r="AF87" s="900"/>
      <c r="AG87" s="900"/>
      <c r="AH87" s="900"/>
      <c r="AI87" s="903"/>
      <c r="AM87" s="906"/>
    </row>
    <row r="88" spans="2:39" ht="13.5" thickBot="1">
      <c r="B88" s="90"/>
      <c r="C88" s="936"/>
      <c r="D88" s="825"/>
      <c r="E88" s="825"/>
      <c r="F88" s="937"/>
      <c r="G88" s="888" t="s">
        <v>286</v>
      </c>
      <c r="H88" s="831" t="e">
        <f t="shared" si="15"/>
        <v>#N/A</v>
      </c>
      <c r="I88" s="831" t="e">
        <f t="shared" si="15"/>
        <v>#N/A</v>
      </c>
      <c r="J88" s="889" t="e">
        <f t="shared" si="15"/>
        <v>#N/A</v>
      </c>
      <c r="K88" s="831" t="s">
        <v>286</v>
      </c>
      <c r="L88" s="831" t="e">
        <f t="shared" si="16"/>
        <v>#N/A</v>
      </c>
      <c r="M88" s="831" t="e">
        <f t="shared" si="16"/>
        <v>#N/A</v>
      </c>
      <c r="N88" s="832" t="e">
        <f t="shared" si="16"/>
        <v>#N/A</v>
      </c>
      <c r="O88" s="834"/>
      <c r="P88" s="834"/>
      <c r="Q88" s="834"/>
      <c r="R88" s="834"/>
      <c r="S88" s="895"/>
      <c r="T88" s="895"/>
      <c r="U88" s="895"/>
      <c r="V88" s="895"/>
      <c r="W88" s="895"/>
      <c r="X88" s="895"/>
      <c r="Y88" s="898"/>
      <c r="Z88" s="898"/>
      <c r="AA88" s="898"/>
      <c r="AB88" s="898"/>
      <c r="AC88" s="898"/>
      <c r="AD88" s="901"/>
      <c r="AE88" s="901"/>
      <c r="AF88" s="901"/>
      <c r="AG88" s="901"/>
      <c r="AH88" s="901"/>
      <c r="AI88" s="904"/>
      <c r="AM88" s="907"/>
    </row>
    <row r="89" spans="2:39">
      <c r="B89" s="90"/>
      <c r="C89" s="931" t="str">
        <f>IF($AM89=0,"",VLOOKUP($AM89,③女入力!$B$10:$AS$33,40))</f>
        <v/>
      </c>
      <c r="D89" s="932"/>
      <c r="E89" s="932"/>
      <c r="F89" s="933"/>
      <c r="G89" s="909" t="str">
        <f>IF($AM89=0,"",VLOOKUP($AM89,③女入力!$B$10:$AN$33,11))</f>
        <v/>
      </c>
      <c r="H89" s="852"/>
      <c r="I89" s="852"/>
      <c r="J89" s="853"/>
      <c r="K89" s="852" t="str">
        <f>IF($AM89=0,"",VLOOKUP($AM89,③女入力!$B$10:$AN$33,15))</f>
        <v/>
      </c>
      <c r="L89" s="852"/>
      <c r="M89" s="852"/>
      <c r="N89" s="910"/>
      <c r="O89" s="911" t="str">
        <f>IF($AM89=0,"",VLOOKUP($AM89,③女入力!$B$10:$AN$33,19))</f>
        <v/>
      </c>
      <c r="P89" s="911"/>
      <c r="Q89" s="911" t="str">
        <f>IF($AM89=0,"",VLOOKUP($AM89,③女入力!$B$10:$AN$33,21))</f>
        <v/>
      </c>
      <c r="R89" s="911"/>
      <c r="S89" s="893" t="str">
        <f>IF($AM89=0,"",VLOOKUP($AM89,③女入力!$B$10:$AN$33,23))</f>
        <v/>
      </c>
      <c r="T89" s="893"/>
      <c r="U89" s="893"/>
      <c r="V89" s="893"/>
      <c r="W89" s="893"/>
      <c r="X89" s="893"/>
      <c r="Y89" s="896" t="str">
        <f>IF($AM89=0,"",VLOOKUP($AM89,③女入力!$B$10:$AN$33,29))</f>
        <v/>
      </c>
      <c r="Z89" s="896"/>
      <c r="AA89" s="896"/>
      <c r="AB89" s="896"/>
      <c r="AC89" s="896"/>
      <c r="AD89" s="899" t="str">
        <f>IF($AM89=0,"",VLOOKUP($AM89,③女入力!$B$10:$AN$33,34))</f>
        <v/>
      </c>
      <c r="AE89" s="899"/>
      <c r="AF89" s="899"/>
      <c r="AG89" s="899" t="str">
        <f>IF($AM89=0,"",VLOOKUP($AM89,③女入力!$B$10:$AN$33,37))</f>
        <v/>
      </c>
      <c r="AH89" s="899"/>
      <c r="AI89" s="902"/>
      <c r="AM89" s="905">
        <f>'⑥-3県女選択'!$AD$18</f>
        <v>0</v>
      </c>
    </row>
    <row r="90" spans="2:39">
      <c r="B90" s="90"/>
      <c r="C90" s="934"/>
      <c r="D90" s="823"/>
      <c r="E90" s="823"/>
      <c r="F90" s="935"/>
      <c r="G90" s="873" t="str">
        <f>IF($AM89=0,"",VLOOKUP($AM89,③女入力!$B$10:$AN$33,3))</f>
        <v/>
      </c>
      <c r="H90" s="863" t="e">
        <f t="shared" ref="H90:J91" si="17">IF(G90=0,"",VLOOKUP(G90,$B$12:$Q$28,6))</f>
        <v>#N/A</v>
      </c>
      <c r="I90" s="863" t="e">
        <f t="shared" si="17"/>
        <v>#N/A</v>
      </c>
      <c r="J90" s="908" t="e">
        <f t="shared" si="17"/>
        <v>#N/A</v>
      </c>
      <c r="K90" s="863" t="str">
        <f>IF($AM89=0,"",VLOOKUP($AM89,③女入力!$B$10:$AN$33,7))</f>
        <v/>
      </c>
      <c r="L90" s="863" t="e">
        <f t="shared" ref="L90:N91" si="18">IF(K90=0,"",VLOOKUP(K90,$B$12:$Q$28,6))</f>
        <v>#N/A</v>
      </c>
      <c r="M90" s="863" t="e">
        <f t="shared" si="18"/>
        <v>#N/A</v>
      </c>
      <c r="N90" s="874" t="e">
        <f t="shared" si="18"/>
        <v>#N/A</v>
      </c>
      <c r="O90" s="912"/>
      <c r="P90" s="912"/>
      <c r="Q90" s="912"/>
      <c r="R90" s="912"/>
      <c r="S90" s="894"/>
      <c r="T90" s="894"/>
      <c r="U90" s="894"/>
      <c r="V90" s="894"/>
      <c r="W90" s="894"/>
      <c r="X90" s="894"/>
      <c r="Y90" s="897"/>
      <c r="Z90" s="897"/>
      <c r="AA90" s="897"/>
      <c r="AB90" s="897"/>
      <c r="AC90" s="897"/>
      <c r="AD90" s="900"/>
      <c r="AE90" s="900"/>
      <c r="AF90" s="900"/>
      <c r="AG90" s="900"/>
      <c r="AH90" s="900"/>
      <c r="AI90" s="903"/>
      <c r="AM90" s="906"/>
    </row>
    <row r="91" spans="2:39" ht="13.5" thickBot="1">
      <c r="B91" s="90"/>
      <c r="C91" s="936"/>
      <c r="D91" s="825"/>
      <c r="E91" s="825"/>
      <c r="F91" s="937"/>
      <c r="G91" s="888" t="s">
        <v>286</v>
      </c>
      <c r="H91" s="831" t="e">
        <f t="shared" si="17"/>
        <v>#N/A</v>
      </c>
      <c r="I91" s="831" t="e">
        <f t="shared" si="17"/>
        <v>#N/A</v>
      </c>
      <c r="J91" s="889" t="e">
        <f t="shared" si="17"/>
        <v>#N/A</v>
      </c>
      <c r="K91" s="831" t="s">
        <v>286</v>
      </c>
      <c r="L91" s="831" t="e">
        <f t="shared" si="18"/>
        <v>#N/A</v>
      </c>
      <c r="M91" s="831" t="e">
        <f t="shared" si="18"/>
        <v>#N/A</v>
      </c>
      <c r="N91" s="832" t="e">
        <f t="shared" si="18"/>
        <v>#N/A</v>
      </c>
      <c r="O91" s="834"/>
      <c r="P91" s="834"/>
      <c r="Q91" s="834"/>
      <c r="R91" s="834"/>
      <c r="S91" s="895"/>
      <c r="T91" s="895"/>
      <c r="U91" s="895"/>
      <c r="V91" s="895"/>
      <c r="W91" s="895"/>
      <c r="X91" s="895"/>
      <c r="Y91" s="898"/>
      <c r="Z91" s="898"/>
      <c r="AA91" s="898"/>
      <c r="AB91" s="898"/>
      <c r="AC91" s="898"/>
      <c r="AD91" s="901"/>
      <c r="AE91" s="901"/>
      <c r="AF91" s="901"/>
      <c r="AG91" s="901"/>
      <c r="AH91" s="901"/>
      <c r="AI91" s="904"/>
      <c r="AM91" s="907"/>
    </row>
    <row r="92" spans="2:39">
      <c r="B92" s="90"/>
      <c r="C92" s="931" t="str">
        <f>IF($AM92=0,"",VLOOKUP($AM92,③女入力!$B$10:$AS$33,40))</f>
        <v/>
      </c>
      <c r="D92" s="932"/>
      <c r="E92" s="932"/>
      <c r="F92" s="933"/>
      <c r="G92" s="909" t="str">
        <f>IF($AM92=0,"",VLOOKUP($AM92,③女入力!$B$10:$AN$33,11))</f>
        <v/>
      </c>
      <c r="H92" s="852"/>
      <c r="I92" s="852"/>
      <c r="J92" s="853"/>
      <c r="K92" s="852" t="str">
        <f>IF($AM92=0,"",VLOOKUP($AM92,③女入力!$B$10:$AN$33,15))</f>
        <v/>
      </c>
      <c r="L92" s="852"/>
      <c r="M92" s="852"/>
      <c r="N92" s="910"/>
      <c r="O92" s="911" t="str">
        <f>IF($AM92=0,"",VLOOKUP($AM92,③女入力!$B$10:$AN$33,19))</f>
        <v/>
      </c>
      <c r="P92" s="911"/>
      <c r="Q92" s="911" t="str">
        <f>IF($AM92=0,"",VLOOKUP($AM92,③女入力!$B$10:$AN$33,21))</f>
        <v/>
      </c>
      <c r="R92" s="911"/>
      <c r="S92" s="893" t="str">
        <f>IF($AM92=0,"",VLOOKUP($AM92,③女入力!$B$10:$AN$33,23))</f>
        <v/>
      </c>
      <c r="T92" s="893"/>
      <c r="U92" s="893"/>
      <c r="V92" s="893"/>
      <c r="W92" s="893"/>
      <c r="X92" s="893"/>
      <c r="Y92" s="896" t="str">
        <f>IF($AM92=0,"",VLOOKUP($AM92,③女入力!$B$10:$AN$33,29))</f>
        <v/>
      </c>
      <c r="Z92" s="896"/>
      <c r="AA92" s="896"/>
      <c r="AB92" s="896"/>
      <c r="AC92" s="896"/>
      <c r="AD92" s="899" t="str">
        <f>IF($AM92=0,"",VLOOKUP($AM92,③女入力!$B$10:$AN$33,34))</f>
        <v/>
      </c>
      <c r="AE92" s="899"/>
      <c r="AF92" s="899"/>
      <c r="AG92" s="899" t="str">
        <f>IF($AM92=0,"",VLOOKUP($AM92,③女入力!$B$10:$AN$33,37))</f>
        <v/>
      </c>
      <c r="AH92" s="899"/>
      <c r="AI92" s="902"/>
      <c r="AM92" s="905">
        <f>'⑥-3県女選択'!$AD$19</f>
        <v>0</v>
      </c>
    </row>
    <row r="93" spans="2:39">
      <c r="B93" s="90"/>
      <c r="C93" s="934"/>
      <c r="D93" s="823"/>
      <c r="E93" s="823"/>
      <c r="F93" s="935"/>
      <c r="G93" s="873" t="str">
        <f>IF($AM92=0,"",VLOOKUP($AM92,③女入力!$B$10:$AN$33,3))</f>
        <v/>
      </c>
      <c r="H93" s="863" t="e">
        <f t="shared" ref="H93:J94" si="19">IF(G93=0,"",VLOOKUP(G93,$B$12:$Q$28,6))</f>
        <v>#N/A</v>
      </c>
      <c r="I93" s="863" t="e">
        <f t="shared" si="19"/>
        <v>#N/A</v>
      </c>
      <c r="J93" s="908" t="e">
        <f t="shared" si="19"/>
        <v>#N/A</v>
      </c>
      <c r="K93" s="863" t="str">
        <f>IF($AM92=0,"",VLOOKUP($AM92,③女入力!$B$10:$AN$33,7))</f>
        <v/>
      </c>
      <c r="L93" s="863" t="e">
        <f t="shared" ref="L93:N94" si="20">IF(K93=0,"",VLOOKUP(K93,$B$12:$Q$28,6))</f>
        <v>#N/A</v>
      </c>
      <c r="M93" s="863" t="e">
        <f t="shared" si="20"/>
        <v>#N/A</v>
      </c>
      <c r="N93" s="874" t="e">
        <f t="shared" si="20"/>
        <v>#N/A</v>
      </c>
      <c r="O93" s="912"/>
      <c r="P93" s="912"/>
      <c r="Q93" s="912"/>
      <c r="R93" s="912"/>
      <c r="S93" s="894"/>
      <c r="T93" s="894"/>
      <c r="U93" s="894"/>
      <c r="V93" s="894"/>
      <c r="W93" s="894"/>
      <c r="X93" s="894"/>
      <c r="Y93" s="897"/>
      <c r="Z93" s="897"/>
      <c r="AA93" s="897"/>
      <c r="AB93" s="897"/>
      <c r="AC93" s="897"/>
      <c r="AD93" s="900"/>
      <c r="AE93" s="900"/>
      <c r="AF93" s="900"/>
      <c r="AG93" s="900"/>
      <c r="AH93" s="900"/>
      <c r="AI93" s="903"/>
      <c r="AM93" s="906"/>
    </row>
    <row r="94" spans="2:39" ht="13.5" thickBot="1">
      <c r="B94" s="90"/>
      <c r="C94" s="936"/>
      <c r="D94" s="825"/>
      <c r="E94" s="825"/>
      <c r="F94" s="937"/>
      <c r="G94" s="888" t="s">
        <v>286</v>
      </c>
      <c r="H94" s="831" t="e">
        <f t="shared" si="19"/>
        <v>#N/A</v>
      </c>
      <c r="I94" s="831" t="e">
        <f t="shared" si="19"/>
        <v>#N/A</v>
      </c>
      <c r="J94" s="889" t="e">
        <f t="shared" si="19"/>
        <v>#N/A</v>
      </c>
      <c r="K94" s="831" t="s">
        <v>286</v>
      </c>
      <c r="L94" s="831" t="e">
        <f t="shared" si="20"/>
        <v>#N/A</v>
      </c>
      <c r="M94" s="831" t="e">
        <f t="shared" si="20"/>
        <v>#N/A</v>
      </c>
      <c r="N94" s="832" t="e">
        <f t="shared" si="20"/>
        <v>#N/A</v>
      </c>
      <c r="O94" s="834"/>
      <c r="P94" s="834"/>
      <c r="Q94" s="834"/>
      <c r="R94" s="834"/>
      <c r="S94" s="895"/>
      <c r="T94" s="895"/>
      <c r="U94" s="895"/>
      <c r="V94" s="895"/>
      <c r="W94" s="895"/>
      <c r="X94" s="895"/>
      <c r="Y94" s="898"/>
      <c r="Z94" s="898"/>
      <c r="AA94" s="898"/>
      <c r="AB94" s="898"/>
      <c r="AC94" s="898"/>
      <c r="AD94" s="901"/>
      <c r="AE94" s="901"/>
      <c r="AF94" s="901"/>
      <c r="AG94" s="901"/>
      <c r="AH94" s="901"/>
      <c r="AI94" s="904"/>
      <c r="AM94" s="907"/>
    </row>
    <row r="95" spans="2:39">
      <c r="B95" s="90"/>
      <c r="C95" s="931" t="str">
        <f>IF($AM95=0,"",VLOOKUP($AM95,③女入力!$B$10:$AS$33,40))</f>
        <v/>
      </c>
      <c r="D95" s="932"/>
      <c r="E95" s="932"/>
      <c r="F95" s="933"/>
      <c r="G95" s="909" t="str">
        <f>IF($AM95=0,"",VLOOKUP($AM95,③女入力!$B$10:$AN$33,11))</f>
        <v/>
      </c>
      <c r="H95" s="852"/>
      <c r="I95" s="852"/>
      <c r="J95" s="853"/>
      <c r="K95" s="852" t="str">
        <f>IF($AM95=0,"",VLOOKUP($AM95,③女入力!$B$10:$AN$33,15))</f>
        <v/>
      </c>
      <c r="L95" s="852"/>
      <c r="M95" s="852"/>
      <c r="N95" s="910"/>
      <c r="O95" s="911" t="str">
        <f>IF($AM95=0,"",VLOOKUP($AM95,③女入力!$B$10:$AN$33,19))</f>
        <v/>
      </c>
      <c r="P95" s="911"/>
      <c r="Q95" s="911" t="str">
        <f>IF($AM95=0,"",VLOOKUP($AM95,③女入力!$B$10:$AN$33,21))</f>
        <v/>
      </c>
      <c r="R95" s="911"/>
      <c r="S95" s="893" t="str">
        <f>IF($AM95=0,"",VLOOKUP($AM95,③女入力!$B$10:$AN$33,23))</f>
        <v/>
      </c>
      <c r="T95" s="893"/>
      <c r="U95" s="893"/>
      <c r="V95" s="893"/>
      <c r="W95" s="893"/>
      <c r="X95" s="893"/>
      <c r="Y95" s="896" t="str">
        <f>IF($AM95=0,"",VLOOKUP($AM95,③女入力!$B$10:$AN$33,29))</f>
        <v/>
      </c>
      <c r="Z95" s="896"/>
      <c r="AA95" s="896"/>
      <c r="AB95" s="896"/>
      <c r="AC95" s="896"/>
      <c r="AD95" s="899" t="str">
        <f>IF($AM95=0,"",VLOOKUP($AM95,③女入力!$B$10:$AN$33,34))</f>
        <v/>
      </c>
      <c r="AE95" s="899"/>
      <c r="AF95" s="899"/>
      <c r="AG95" s="899" t="str">
        <f>IF($AM95=0,"",VLOOKUP($AM95,③女入力!$B$10:$AN$33,37))</f>
        <v/>
      </c>
      <c r="AH95" s="899"/>
      <c r="AI95" s="902"/>
      <c r="AM95" s="905">
        <f>'⑥-3県女選択'!$AD$20</f>
        <v>0</v>
      </c>
    </row>
    <row r="96" spans="2:39">
      <c r="B96" s="90"/>
      <c r="C96" s="934"/>
      <c r="D96" s="823"/>
      <c r="E96" s="823"/>
      <c r="F96" s="935"/>
      <c r="G96" s="873" t="str">
        <f>IF($AM95=0,"",VLOOKUP($AM95,③女入力!$B$10:$AN$33,3))</f>
        <v/>
      </c>
      <c r="H96" s="863" t="e">
        <f t="shared" ref="H96:J97" si="21">IF(G96=0,"",VLOOKUP(G96,$B$12:$Q$28,6))</f>
        <v>#N/A</v>
      </c>
      <c r="I96" s="863" t="e">
        <f t="shared" si="21"/>
        <v>#N/A</v>
      </c>
      <c r="J96" s="908" t="e">
        <f t="shared" si="21"/>
        <v>#N/A</v>
      </c>
      <c r="K96" s="863" t="str">
        <f>IF($AM95=0,"",VLOOKUP($AM95,③女入力!$B$10:$AN$33,7))</f>
        <v/>
      </c>
      <c r="L96" s="863" t="e">
        <f t="shared" ref="L96:N97" si="22">IF(K96=0,"",VLOOKUP(K96,$B$12:$Q$28,6))</f>
        <v>#N/A</v>
      </c>
      <c r="M96" s="863" t="e">
        <f t="shared" si="22"/>
        <v>#N/A</v>
      </c>
      <c r="N96" s="874" t="e">
        <f t="shared" si="22"/>
        <v>#N/A</v>
      </c>
      <c r="O96" s="912"/>
      <c r="P96" s="912"/>
      <c r="Q96" s="912"/>
      <c r="R96" s="912"/>
      <c r="S96" s="894"/>
      <c r="T96" s="894"/>
      <c r="U96" s="894"/>
      <c r="V96" s="894"/>
      <c r="W96" s="894"/>
      <c r="X96" s="894"/>
      <c r="Y96" s="897"/>
      <c r="Z96" s="897"/>
      <c r="AA96" s="897"/>
      <c r="AB96" s="897"/>
      <c r="AC96" s="897"/>
      <c r="AD96" s="900"/>
      <c r="AE96" s="900"/>
      <c r="AF96" s="900"/>
      <c r="AG96" s="900"/>
      <c r="AH96" s="900"/>
      <c r="AI96" s="903"/>
      <c r="AM96" s="906"/>
    </row>
    <row r="97" spans="2:39" ht="13.5" thickBot="1">
      <c r="B97" s="90"/>
      <c r="C97" s="936"/>
      <c r="D97" s="825"/>
      <c r="E97" s="825"/>
      <c r="F97" s="937"/>
      <c r="G97" s="888" t="s">
        <v>286</v>
      </c>
      <c r="H97" s="831" t="e">
        <f t="shared" si="21"/>
        <v>#N/A</v>
      </c>
      <c r="I97" s="831" t="e">
        <f t="shared" si="21"/>
        <v>#N/A</v>
      </c>
      <c r="J97" s="889" t="e">
        <f t="shared" si="21"/>
        <v>#N/A</v>
      </c>
      <c r="K97" s="831" t="s">
        <v>286</v>
      </c>
      <c r="L97" s="831" t="e">
        <f t="shared" si="22"/>
        <v>#N/A</v>
      </c>
      <c r="M97" s="831" t="e">
        <f t="shared" si="22"/>
        <v>#N/A</v>
      </c>
      <c r="N97" s="832" t="e">
        <f t="shared" si="22"/>
        <v>#N/A</v>
      </c>
      <c r="O97" s="834"/>
      <c r="P97" s="834"/>
      <c r="Q97" s="834"/>
      <c r="R97" s="834"/>
      <c r="S97" s="895"/>
      <c r="T97" s="895"/>
      <c r="U97" s="895"/>
      <c r="V97" s="895"/>
      <c r="W97" s="895"/>
      <c r="X97" s="895"/>
      <c r="Y97" s="898"/>
      <c r="Z97" s="898"/>
      <c r="AA97" s="898"/>
      <c r="AB97" s="898"/>
      <c r="AC97" s="898"/>
      <c r="AD97" s="901"/>
      <c r="AE97" s="901"/>
      <c r="AF97" s="901"/>
      <c r="AG97" s="901"/>
      <c r="AH97" s="901"/>
      <c r="AI97" s="904"/>
      <c r="AM97" s="907"/>
    </row>
    <row r="98" spans="2:39">
      <c r="B98" s="90"/>
      <c r="C98" s="931" t="str">
        <f>IF($AM98=0,"",VLOOKUP($AM98,③女入力!$B$10:$AS$33,40))</f>
        <v/>
      </c>
      <c r="D98" s="932"/>
      <c r="E98" s="932"/>
      <c r="F98" s="933"/>
      <c r="G98" s="909" t="str">
        <f>IF($AM98=0,"",VLOOKUP($AM98,③女入力!$B$10:$AN$33,11))</f>
        <v/>
      </c>
      <c r="H98" s="852"/>
      <c r="I98" s="852"/>
      <c r="J98" s="853"/>
      <c r="K98" s="852" t="str">
        <f>IF($AM98=0,"",VLOOKUP($AM98,③女入力!$B$10:$AN$33,15))</f>
        <v/>
      </c>
      <c r="L98" s="852"/>
      <c r="M98" s="852"/>
      <c r="N98" s="910"/>
      <c r="O98" s="911" t="str">
        <f>IF($AM98=0,"",VLOOKUP($AM98,③女入力!$B$10:$AN$33,19))</f>
        <v/>
      </c>
      <c r="P98" s="911"/>
      <c r="Q98" s="911" t="str">
        <f>IF($AM98=0,"",VLOOKUP($AM98,③女入力!$B$10:$AN$33,21))</f>
        <v/>
      </c>
      <c r="R98" s="911"/>
      <c r="S98" s="893" t="str">
        <f>IF($AM98=0,"",VLOOKUP($AM98,③女入力!$B$10:$AN$33,23))</f>
        <v/>
      </c>
      <c r="T98" s="893"/>
      <c r="U98" s="893"/>
      <c r="V98" s="893"/>
      <c r="W98" s="893"/>
      <c r="X98" s="893"/>
      <c r="Y98" s="896" t="str">
        <f>IF($AM98=0,"",VLOOKUP($AM98,③女入力!$B$10:$AN$33,29))</f>
        <v/>
      </c>
      <c r="Z98" s="896"/>
      <c r="AA98" s="896"/>
      <c r="AB98" s="896"/>
      <c r="AC98" s="896"/>
      <c r="AD98" s="899" t="str">
        <f>IF($AM98=0,"",VLOOKUP($AM98,③女入力!$B$10:$AN$33,34))</f>
        <v/>
      </c>
      <c r="AE98" s="899"/>
      <c r="AF98" s="899"/>
      <c r="AG98" s="899" t="str">
        <f>IF($AM98=0,"",VLOOKUP($AM98,③女入力!$B$10:$AN$33,37))</f>
        <v/>
      </c>
      <c r="AH98" s="899"/>
      <c r="AI98" s="902"/>
      <c r="AM98" s="905">
        <f>'⑥-3県女選択'!$AD$21</f>
        <v>0</v>
      </c>
    </row>
    <row r="99" spans="2:39">
      <c r="B99" s="90"/>
      <c r="C99" s="934"/>
      <c r="D99" s="823"/>
      <c r="E99" s="823"/>
      <c r="F99" s="935"/>
      <c r="G99" s="873" t="str">
        <f>IF($AM98=0,"",VLOOKUP($AM98,③女入力!$B$10:$AN$33,3))</f>
        <v/>
      </c>
      <c r="H99" s="863" t="e">
        <f t="shared" ref="H99:J100" si="23">IF(G99=0,"",VLOOKUP(G99,$B$12:$Q$28,6))</f>
        <v>#N/A</v>
      </c>
      <c r="I99" s="863" t="e">
        <f t="shared" si="23"/>
        <v>#N/A</v>
      </c>
      <c r="J99" s="908" t="e">
        <f t="shared" si="23"/>
        <v>#N/A</v>
      </c>
      <c r="K99" s="863" t="str">
        <f>IF($AM98=0,"",VLOOKUP($AM98,③女入力!$B$10:$AN$33,7))</f>
        <v/>
      </c>
      <c r="L99" s="863" t="e">
        <f t="shared" ref="L99:N100" si="24">IF(K99=0,"",VLOOKUP(K99,$B$12:$Q$28,6))</f>
        <v>#N/A</v>
      </c>
      <c r="M99" s="863" t="e">
        <f t="shared" si="24"/>
        <v>#N/A</v>
      </c>
      <c r="N99" s="874" t="e">
        <f t="shared" si="24"/>
        <v>#N/A</v>
      </c>
      <c r="O99" s="912"/>
      <c r="P99" s="912"/>
      <c r="Q99" s="912"/>
      <c r="R99" s="912"/>
      <c r="S99" s="894"/>
      <c r="T99" s="894"/>
      <c r="U99" s="894"/>
      <c r="V99" s="894"/>
      <c r="W99" s="894"/>
      <c r="X99" s="894"/>
      <c r="Y99" s="897"/>
      <c r="Z99" s="897"/>
      <c r="AA99" s="897"/>
      <c r="AB99" s="897"/>
      <c r="AC99" s="897"/>
      <c r="AD99" s="900"/>
      <c r="AE99" s="900"/>
      <c r="AF99" s="900"/>
      <c r="AG99" s="900"/>
      <c r="AH99" s="900"/>
      <c r="AI99" s="903"/>
      <c r="AM99" s="906"/>
    </row>
    <row r="100" spans="2:39" ht="13.5" thickBot="1">
      <c r="B100" s="90"/>
      <c r="C100" s="936"/>
      <c r="D100" s="825"/>
      <c r="E100" s="825"/>
      <c r="F100" s="937"/>
      <c r="G100" s="888" t="s">
        <v>286</v>
      </c>
      <c r="H100" s="831" t="e">
        <f t="shared" si="23"/>
        <v>#N/A</v>
      </c>
      <c r="I100" s="831" t="e">
        <f t="shared" si="23"/>
        <v>#N/A</v>
      </c>
      <c r="J100" s="889" t="e">
        <f t="shared" si="23"/>
        <v>#N/A</v>
      </c>
      <c r="K100" s="831" t="s">
        <v>286</v>
      </c>
      <c r="L100" s="831" t="e">
        <f t="shared" si="24"/>
        <v>#N/A</v>
      </c>
      <c r="M100" s="831" t="e">
        <f t="shared" si="24"/>
        <v>#N/A</v>
      </c>
      <c r="N100" s="832" t="e">
        <f t="shared" si="24"/>
        <v>#N/A</v>
      </c>
      <c r="O100" s="834"/>
      <c r="P100" s="834"/>
      <c r="Q100" s="834"/>
      <c r="R100" s="834"/>
      <c r="S100" s="895"/>
      <c r="T100" s="895"/>
      <c r="U100" s="895"/>
      <c r="V100" s="895"/>
      <c r="W100" s="895"/>
      <c r="X100" s="895"/>
      <c r="Y100" s="898"/>
      <c r="Z100" s="898"/>
      <c r="AA100" s="898"/>
      <c r="AB100" s="898"/>
      <c r="AC100" s="898"/>
      <c r="AD100" s="901"/>
      <c r="AE100" s="901"/>
      <c r="AF100" s="901"/>
      <c r="AG100" s="901"/>
      <c r="AH100" s="901"/>
      <c r="AI100" s="904"/>
      <c r="AM100" s="907"/>
    </row>
    <row r="101" spans="2:39">
      <c r="B101" s="90"/>
      <c r="C101" s="931" t="str">
        <f>IF($AM101=0,"",VLOOKUP($AM101,③女入力!$B$10:$AS$33,40))</f>
        <v/>
      </c>
      <c r="D101" s="932"/>
      <c r="E101" s="932"/>
      <c r="F101" s="933"/>
      <c r="G101" s="909" t="str">
        <f>IF($AM101=0,"",VLOOKUP($AM101,③女入力!$B$10:$AN$33,11))</f>
        <v/>
      </c>
      <c r="H101" s="852"/>
      <c r="I101" s="852"/>
      <c r="J101" s="853"/>
      <c r="K101" s="852" t="str">
        <f>IF($AM101=0,"",VLOOKUP($AM101,③女入力!$B$10:$AN$33,15))</f>
        <v/>
      </c>
      <c r="L101" s="852"/>
      <c r="M101" s="852"/>
      <c r="N101" s="910"/>
      <c r="O101" s="911" t="str">
        <f>IF($AM101=0,"",VLOOKUP($AM101,③女入力!$B$10:$AN$33,19))</f>
        <v/>
      </c>
      <c r="P101" s="911"/>
      <c r="Q101" s="911" t="str">
        <f>IF($AM101=0,"",VLOOKUP($AM101,③女入力!$B$10:$AN$33,21))</f>
        <v/>
      </c>
      <c r="R101" s="911"/>
      <c r="S101" s="893" t="str">
        <f>IF($AM101=0,"",VLOOKUP($AM101,③女入力!$B$10:$AN$33,23))</f>
        <v/>
      </c>
      <c r="T101" s="893"/>
      <c r="U101" s="893"/>
      <c r="V101" s="893"/>
      <c r="W101" s="893"/>
      <c r="X101" s="893"/>
      <c r="Y101" s="896" t="str">
        <f>IF($AM101=0,"",VLOOKUP($AM101,③女入力!$B$10:$AN$33,29))</f>
        <v/>
      </c>
      <c r="Z101" s="896"/>
      <c r="AA101" s="896"/>
      <c r="AB101" s="896"/>
      <c r="AC101" s="896"/>
      <c r="AD101" s="899" t="str">
        <f>IF($AM101=0,"",VLOOKUP($AM101,③女入力!$B$10:$AN$33,34))</f>
        <v/>
      </c>
      <c r="AE101" s="899"/>
      <c r="AF101" s="899"/>
      <c r="AG101" s="899" t="str">
        <f>IF($AM101=0,"",VLOOKUP($AM101,③女入力!$B$10:$AN$33,37))</f>
        <v/>
      </c>
      <c r="AH101" s="899"/>
      <c r="AI101" s="902"/>
      <c r="AM101" s="905">
        <f>'⑥-3県女選択'!$AD$22</f>
        <v>0</v>
      </c>
    </row>
    <row r="102" spans="2:39">
      <c r="B102" s="90"/>
      <c r="C102" s="934"/>
      <c r="D102" s="823"/>
      <c r="E102" s="823"/>
      <c r="F102" s="935"/>
      <c r="G102" s="873" t="str">
        <f>IF($AM101=0,"",VLOOKUP($AM101,③女入力!$B$10:$AN$33,3))</f>
        <v/>
      </c>
      <c r="H102" s="863" t="e">
        <f t="shared" ref="H102:J103" si="25">IF(G102=0,"",VLOOKUP(G102,$B$12:$Q$28,6))</f>
        <v>#N/A</v>
      </c>
      <c r="I102" s="863" t="e">
        <f t="shared" si="25"/>
        <v>#N/A</v>
      </c>
      <c r="J102" s="908" t="e">
        <f t="shared" si="25"/>
        <v>#N/A</v>
      </c>
      <c r="K102" s="863" t="str">
        <f>IF($AM101=0,"",VLOOKUP($AM101,③女入力!$B$10:$AN$33,7))</f>
        <v/>
      </c>
      <c r="L102" s="863" t="e">
        <f t="shared" ref="L102:N103" si="26">IF(K102=0,"",VLOOKUP(K102,$B$12:$Q$28,6))</f>
        <v>#N/A</v>
      </c>
      <c r="M102" s="863" t="e">
        <f t="shared" si="26"/>
        <v>#N/A</v>
      </c>
      <c r="N102" s="874" t="e">
        <f t="shared" si="26"/>
        <v>#N/A</v>
      </c>
      <c r="O102" s="912"/>
      <c r="P102" s="912"/>
      <c r="Q102" s="912"/>
      <c r="R102" s="912"/>
      <c r="S102" s="894"/>
      <c r="T102" s="894"/>
      <c r="U102" s="894"/>
      <c r="V102" s="894"/>
      <c r="W102" s="894"/>
      <c r="X102" s="894"/>
      <c r="Y102" s="897"/>
      <c r="Z102" s="897"/>
      <c r="AA102" s="897"/>
      <c r="AB102" s="897"/>
      <c r="AC102" s="897"/>
      <c r="AD102" s="900"/>
      <c r="AE102" s="900"/>
      <c r="AF102" s="900"/>
      <c r="AG102" s="900"/>
      <c r="AH102" s="900"/>
      <c r="AI102" s="903"/>
      <c r="AM102" s="906"/>
    </row>
    <row r="103" spans="2:39" ht="13.5" thickBot="1">
      <c r="B103" s="90"/>
      <c r="C103" s="936"/>
      <c r="D103" s="825"/>
      <c r="E103" s="825"/>
      <c r="F103" s="937"/>
      <c r="G103" s="888" t="s">
        <v>286</v>
      </c>
      <c r="H103" s="831" t="e">
        <f t="shared" si="25"/>
        <v>#N/A</v>
      </c>
      <c r="I103" s="831" t="e">
        <f t="shared" si="25"/>
        <v>#N/A</v>
      </c>
      <c r="J103" s="889" t="e">
        <f t="shared" si="25"/>
        <v>#N/A</v>
      </c>
      <c r="K103" s="831" t="s">
        <v>286</v>
      </c>
      <c r="L103" s="831" t="e">
        <f t="shared" si="26"/>
        <v>#N/A</v>
      </c>
      <c r="M103" s="831" t="e">
        <f t="shared" si="26"/>
        <v>#N/A</v>
      </c>
      <c r="N103" s="832" t="e">
        <f t="shared" si="26"/>
        <v>#N/A</v>
      </c>
      <c r="O103" s="834"/>
      <c r="P103" s="834"/>
      <c r="Q103" s="834"/>
      <c r="R103" s="834"/>
      <c r="S103" s="895"/>
      <c r="T103" s="895"/>
      <c r="U103" s="895"/>
      <c r="V103" s="895"/>
      <c r="W103" s="895"/>
      <c r="X103" s="895"/>
      <c r="Y103" s="898"/>
      <c r="Z103" s="898"/>
      <c r="AA103" s="898"/>
      <c r="AB103" s="898"/>
      <c r="AC103" s="898"/>
      <c r="AD103" s="901"/>
      <c r="AE103" s="901"/>
      <c r="AF103" s="901"/>
      <c r="AG103" s="901"/>
      <c r="AH103" s="901"/>
      <c r="AI103" s="904"/>
      <c r="AM103" s="907"/>
    </row>
    <row r="104" spans="2:39">
      <c r="B104" s="90"/>
      <c r="C104" s="931" t="str">
        <f>IF($AM104=0,"",VLOOKUP($AM104,③女入力!$B$10:$AS$33,40))</f>
        <v/>
      </c>
      <c r="D104" s="932"/>
      <c r="E104" s="932"/>
      <c r="F104" s="933"/>
      <c r="G104" s="909" t="str">
        <f>IF($AM104=0,"",VLOOKUP($AM104,③女入力!$B$10:$AN$33,11))</f>
        <v/>
      </c>
      <c r="H104" s="852"/>
      <c r="I104" s="852"/>
      <c r="J104" s="853"/>
      <c r="K104" s="852" t="str">
        <f>IF($AM104=0,"",VLOOKUP($AM104,③女入力!$B$10:$AN$33,15))</f>
        <v/>
      </c>
      <c r="L104" s="852"/>
      <c r="M104" s="852"/>
      <c r="N104" s="910"/>
      <c r="O104" s="911" t="str">
        <f>IF($AM104=0,"",VLOOKUP($AM104,③女入力!$B$10:$AN$33,19))</f>
        <v/>
      </c>
      <c r="P104" s="911"/>
      <c r="Q104" s="911" t="str">
        <f>IF($AM104=0,"",VLOOKUP($AM104,③女入力!$B$10:$AN$33,21))</f>
        <v/>
      </c>
      <c r="R104" s="911"/>
      <c r="S104" s="893" t="str">
        <f>IF($AM104=0,"",VLOOKUP($AM104,③女入力!$B$10:$AN$33,23))</f>
        <v/>
      </c>
      <c r="T104" s="893"/>
      <c r="U104" s="893"/>
      <c r="V104" s="893"/>
      <c r="W104" s="893"/>
      <c r="X104" s="893"/>
      <c r="Y104" s="896" t="str">
        <f>IF($AM104=0,"",VLOOKUP($AM104,③女入力!$B$10:$AN$33,29))</f>
        <v/>
      </c>
      <c r="Z104" s="896"/>
      <c r="AA104" s="896"/>
      <c r="AB104" s="896"/>
      <c r="AC104" s="896"/>
      <c r="AD104" s="899" t="str">
        <f>IF($AM104=0,"",VLOOKUP($AM104,③女入力!$B$10:$AN$33,34))</f>
        <v/>
      </c>
      <c r="AE104" s="899"/>
      <c r="AF104" s="899"/>
      <c r="AG104" s="899" t="str">
        <f>IF($AM104=0,"",VLOOKUP($AM104,③女入力!$B$10:$AN$33,37))</f>
        <v/>
      </c>
      <c r="AH104" s="899"/>
      <c r="AI104" s="902"/>
      <c r="AM104" s="905">
        <f>'⑥-3県女選択'!$AD$23</f>
        <v>0</v>
      </c>
    </row>
    <row r="105" spans="2:39">
      <c r="B105" s="90"/>
      <c r="C105" s="934"/>
      <c r="D105" s="823"/>
      <c r="E105" s="823"/>
      <c r="F105" s="935"/>
      <c r="G105" s="873" t="str">
        <f>IF($AM104=0,"",VLOOKUP($AM104,③女入力!$B$10:$AN$33,3))</f>
        <v/>
      </c>
      <c r="H105" s="863" t="e">
        <f t="shared" ref="H105:J106" si="27">IF(G105=0,"",VLOOKUP(G105,$B$12:$Q$28,6))</f>
        <v>#N/A</v>
      </c>
      <c r="I105" s="863" t="e">
        <f t="shared" si="27"/>
        <v>#N/A</v>
      </c>
      <c r="J105" s="908" t="e">
        <f t="shared" si="27"/>
        <v>#N/A</v>
      </c>
      <c r="K105" s="863" t="str">
        <f>IF($AM104=0,"",VLOOKUP($AM104,③女入力!$B$10:$AN$33,7))</f>
        <v/>
      </c>
      <c r="L105" s="863" t="e">
        <f t="shared" ref="L105:N106" si="28">IF(K105=0,"",VLOOKUP(K105,$B$12:$Q$28,6))</f>
        <v>#N/A</v>
      </c>
      <c r="M105" s="863" t="e">
        <f t="shared" si="28"/>
        <v>#N/A</v>
      </c>
      <c r="N105" s="874" t="e">
        <f t="shared" si="28"/>
        <v>#N/A</v>
      </c>
      <c r="O105" s="912"/>
      <c r="P105" s="912"/>
      <c r="Q105" s="912"/>
      <c r="R105" s="912"/>
      <c r="S105" s="894"/>
      <c r="T105" s="894"/>
      <c r="U105" s="894"/>
      <c r="V105" s="894"/>
      <c r="W105" s="894"/>
      <c r="X105" s="894"/>
      <c r="Y105" s="897"/>
      <c r="Z105" s="897"/>
      <c r="AA105" s="897"/>
      <c r="AB105" s="897"/>
      <c r="AC105" s="897"/>
      <c r="AD105" s="900"/>
      <c r="AE105" s="900"/>
      <c r="AF105" s="900"/>
      <c r="AG105" s="900"/>
      <c r="AH105" s="900"/>
      <c r="AI105" s="903"/>
      <c r="AM105" s="906"/>
    </row>
    <row r="106" spans="2:39" ht="13.5" thickBot="1">
      <c r="B106" s="90"/>
      <c r="C106" s="936"/>
      <c r="D106" s="825"/>
      <c r="E106" s="825"/>
      <c r="F106" s="937"/>
      <c r="G106" s="888" t="s">
        <v>286</v>
      </c>
      <c r="H106" s="831" t="e">
        <f t="shared" si="27"/>
        <v>#N/A</v>
      </c>
      <c r="I106" s="831" t="e">
        <f t="shared" si="27"/>
        <v>#N/A</v>
      </c>
      <c r="J106" s="889" t="e">
        <f t="shared" si="27"/>
        <v>#N/A</v>
      </c>
      <c r="K106" s="831" t="s">
        <v>286</v>
      </c>
      <c r="L106" s="831" t="e">
        <f t="shared" si="28"/>
        <v>#N/A</v>
      </c>
      <c r="M106" s="831" t="e">
        <f t="shared" si="28"/>
        <v>#N/A</v>
      </c>
      <c r="N106" s="832" t="e">
        <f t="shared" si="28"/>
        <v>#N/A</v>
      </c>
      <c r="O106" s="834"/>
      <c r="P106" s="834"/>
      <c r="Q106" s="834"/>
      <c r="R106" s="834"/>
      <c r="S106" s="895"/>
      <c r="T106" s="895"/>
      <c r="U106" s="895"/>
      <c r="V106" s="895"/>
      <c r="W106" s="895"/>
      <c r="X106" s="895"/>
      <c r="Y106" s="898"/>
      <c r="Z106" s="898"/>
      <c r="AA106" s="898"/>
      <c r="AB106" s="898"/>
      <c r="AC106" s="898"/>
      <c r="AD106" s="901"/>
      <c r="AE106" s="901"/>
      <c r="AF106" s="901"/>
      <c r="AG106" s="901"/>
      <c r="AH106" s="901"/>
      <c r="AI106" s="904"/>
      <c r="AM106" s="907"/>
    </row>
    <row r="107" spans="2:39">
      <c r="AB107" s="1" t="s">
        <v>13</v>
      </c>
    </row>
    <row r="108" spans="2:39" ht="7.5" customHeight="1"/>
    <row r="109" spans="2:39" ht="31.5" customHeight="1">
      <c r="C109" s="918" t="s">
        <v>402</v>
      </c>
      <c r="D109" s="919"/>
      <c r="E109" s="919"/>
      <c r="F109" s="919"/>
      <c r="G109" s="919"/>
      <c r="H109" s="919"/>
      <c r="I109" s="919"/>
      <c r="J109" s="919"/>
      <c r="K109" s="919"/>
      <c r="L109" s="919"/>
      <c r="M109" s="919"/>
      <c r="N109" s="919"/>
      <c r="O109" s="919"/>
      <c r="P109" s="919"/>
      <c r="Q109" s="919"/>
      <c r="R109" s="919"/>
      <c r="S109" s="919"/>
      <c r="T109" s="919"/>
      <c r="U109" s="919"/>
      <c r="V109" s="919"/>
      <c r="W109" s="919"/>
      <c r="X109" s="919"/>
      <c r="Y109" s="919"/>
      <c r="Z109" s="919"/>
      <c r="AA109" s="919"/>
      <c r="AB109" s="919"/>
      <c r="AC109" s="919"/>
      <c r="AD109" s="919"/>
      <c r="AE109" s="919"/>
      <c r="AF109" s="919"/>
      <c r="AG109" s="919"/>
      <c r="AH109" s="919"/>
      <c r="AI109" s="919"/>
    </row>
    <row r="110" spans="2:39" ht="7.5" customHeight="1"/>
    <row r="111" spans="2:39" ht="15.75" customHeight="1">
      <c r="C111" s="919" t="s">
        <v>348</v>
      </c>
      <c r="D111" s="919"/>
      <c r="E111" s="919"/>
      <c r="F111" s="919"/>
      <c r="G111" s="919"/>
      <c r="H111" s="919"/>
      <c r="I111" s="919"/>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row>
    <row r="112" spans="2:39" ht="7.5" customHeight="1"/>
    <row r="113" spans="3:35" ht="15.75" customHeight="1">
      <c r="D113" s="919" t="s">
        <v>349</v>
      </c>
      <c r="E113" s="919"/>
      <c r="F113" s="919"/>
      <c r="G113" s="919"/>
      <c r="H113" s="919"/>
      <c r="I113" s="919"/>
      <c r="J113" s="919"/>
      <c r="K113" s="919"/>
      <c r="L113" s="919"/>
      <c r="M113" s="919"/>
      <c r="N113" s="919"/>
      <c r="O113" s="919"/>
      <c r="P113" s="919"/>
      <c r="Q113" s="919"/>
      <c r="R113" s="919"/>
      <c r="S113" s="919"/>
      <c r="T113" s="919"/>
      <c r="U113" s="919"/>
      <c r="V113" s="919"/>
      <c r="W113" s="919"/>
      <c r="X113" s="919"/>
      <c r="Y113" s="919"/>
      <c r="Z113" s="919"/>
      <c r="AA113" s="919"/>
      <c r="AB113" s="919"/>
      <c r="AC113" s="919"/>
      <c r="AD113" s="919"/>
      <c r="AE113" s="919"/>
      <c r="AF113" s="919"/>
      <c r="AG113" s="919"/>
    </row>
    <row r="114" spans="3:35" ht="7.5" customHeight="1"/>
    <row r="115" spans="3:35" ht="15.75" customHeight="1">
      <c r="E115" s="1" t="s">
        <v>63</v>
      </c>
      <c r="G115" s="823">
        <f>⑦日付!$E$6</f>
        <v>7</v>
      </c>
      <c r="H115" s="823"/>
      <c r="I115" s="1" t="s">
        <v>14</v>
      </c>
      <c r="J115" s="823">
        <f>⑦日付!$H$6</f>
        <v>0</v>
      </c>
      <c r="K115" s="823"/>
      <c r="L115" s="1" t="s">
        <v>15</v>
      </c>
      <c r="M115" s="823">
        <f>⑦日付!$K$6</f>
        <v>0</v>
      </c>
      <c r="N115" s="823"/>
      <c r="O115" s="1" t="s">
        <v>16</v>
      </c>
    </row>
    <row r="117" spans="3:35">
      <c r="I117" s="920" t="s">
        <v>398</v>
      </c>
      <c r="J117" s="920"/>
      <c r="K117" s="920"/>
      <c r="L117" s="920"/>
      <c r="M117" s="920"/>
      <c r="N117" s="920"/>
      <c r="O117" s="920"/>
      <c r="P117" s="920"/>
      <c r="Q117" s="920"/>
      <c r="S117" s="916">
        <f>①基本情報!$B$9</f>
        <v>0</v>
      </c>
      <c r="T117" s="916"/>
      <c r="U117" s="916"/>
      <c r="V117" s="916"/>
      <c r="W117" s="916"/>
      <c r="X117" s="916"/>
      <c r="Y117" s="916"/>
      <c r="Z117" s="916"/>
      <c r="AA117" s="916"/>
      <c r="AB117" s="916"/>
      <c r="AC117" s="916"/>
      <c r="AD117" s="916"/>
      <c r="AE117" s="916"/>
      <c r="AF117" s="916"/>
      <c r="AG117" s="916"/>
      <c r="AH117" s="916"/>
      <c r="AI117" s="916"/>
    </row>
    <row r="119" spans="3:35">
      <c r="K119" s="920" t="s">
        <v>400</v>
      </c>
      <c r="L119" s="920"/>
      <c r="M119" s="920"/>
      <c r="N119" s="920"/>
      <c r="O119" s="920"/>
      <c r="P119" s="920"/>
      <c r="Q119" s="920"/>
      <c r="T119" s="917">
        <f>①基本情報!$U$12</f>
        <v>0</v>
      </c>
      <c r="U119" s="917"/>
      <c r="V119" s="917"/>
      <c r="W119" s="917"/>
      <c r="X119" s="917"/>
      <c r="Y119" s="917"/>
      <c r="Z119" s="917"/>
      <c r="AA119" s="917"/>
      <c r="AB119" s="917"/>
      <c r="AC119" s="917"/>
      <c r="AD119" s="917"/>
      <c r="AE119" s="917"/>
      <c r="AF119" s="1" t="s">
        <v>350</v>
      </c>
    </row>
    <row r="122" spans="3:35" ht="24" customHeight="1">
      <c r="H122" s="379" t="s">
        <v>63</v>
      </c>
      <c r="I122" s="2"/>
      <c r="J122" s="2"/>
      <c r="K122" s="810">
        <f t="shared" ref="K122" si="29">$K$4</f>
        <v>7</v>
      </c>
      <c r="L122" s="810"/>
      <c r="M122" s="810"/>
      <c r="N122" s="380"/>
      <c r="O122" s="48" t="s">
        <v>14</v>
      </c>
      <c r="P122" s="48" t="s">
        <v>335</v>
      </c>
      <c r="Q122" s="2"/>
      <c r="R122" s="811" t="str">
        <f>Top!$B$6</f>
        <v>第５０回関東中学校柔道大会</v>
      </c>
      <c r="S122" s="811"/>
      <c r="T122" s="811"/>
      <c r="U122" s="811"/>
      <c r="V122" s="811"/>
      <c r="W122" s="811"/>
      <c r="X122" s="811"/>
      <c r="Y122" s="811"/>
      <c r="Z122" s="811"/>
      <c r="AA122" s="811"/>
      <c r="AB122" s="811"/>
      <c r="AC122" s="811"/>
      <c r="AD122" s="811"/>
      <c r="AE122" s="811"/>
      <c r="AF122" s="811"/>
      <c r="AG122" s="811"/>
      <c r="AH122" s="811"/>
      <c r="AI122" s="811"/>
    </row>
    <row r="123" spans="3:35" ht="24" customHeight="1">
      <c r="H123" s="381"/>
      <c r="I123" s="2"/>
      <c r="J123" s="2"/>
      <c r="K123" s="2"/>
      <c r="L123" s="848">
        <f>Top!$E$6</f>
        <v>0</v>
      </c>
      <c r="M123" s="930"/>
      <c r="N123" s="930"/>
      <c r="O123" s="930"/>
      <c r="P123" s="930"/>
      <c r="Q123" s="930"/>
      <c r="R123" s="930"/>
      <c r="S123" s="930"/>
      <c r="T123" s="719" t="s">
        <v>336</v>
      </c>
      <c r="U123" s="812"/>
      <c r="V123" s="812"/>
      <c r="W123" s="812"/>
      <c r="X123" s="812"/>
      <c r="Y123" s="812"/>
      <c r="Z123" s="812"/>
      <c r="AA123" s="2"/>
      <c r="AB123" s="2"/>
      <c r="AC123" s="2"/>
      <c r="AD123" s="2"/>
    </row>
    <row r="124" spans="3:35" ht="24" customHeight="1">
      <c r="H124" s="837" t="s">
        <v>354</v>
      </c>
      <c r="I124" s="677"/>
      <c r="J124" s="677"/>
      <c r="K124" s="677"/>
      <c r="L124" s="677"/>
      <c r="M124" s="677"/>
      <c r="N124" s="677"/>
      <c r="O124" s="677"/>
      <c r="P124" s="677"/>
      <c r="Q124" s="677"/>
      <c r="R124" s="677"/>
      <c r="S124" s="677"/>
      <c r="T124" s="677"/>
      <c r="U124" s="677"/>
      <c r="V124" s="677"/>
      <c r="W124" s="677"/>
      <c r="X124" s="677"/>
      <c r="Y124" s="677"/>
      <c r="Z124" s="677"/>
      <c r="AA124" s="677"/>
      <c r="AB124" s="677"/>
      <c r="AC124" s="677"/>
      <c r="AD124" s="677"/>
    </row>
    <row r="125" spans="3:35" ht="13.5" thickBot="1"/>
    <row r="126" spans="3:35">
      <c r="C126" s="838" t="s">
        <v>215</v>
      </c>
      <c r="D126" s="675"/>
      <c r="E126" s="675"/>
      <c r="F126" s="675"/>
      <c r="G126" s="675"/>
      <c r="H126" s="675"/>
      <c r="I126" s="675"/>
      <c r="J126" s="691"/>
      <c r="K126" s="839" t="s">
        <v>215</v>
      </c>
      <c r="L126" s="840"/>
      <c r="M126" s="840"/>
      <c r="N126" s="841"/>
      <c r="O126" s="679" t="s">
        <v>0</v>
      </c>
      <c r="P126" s="679"/>
      <c r="Q126" s="679"/>
      <c r="R126" s="679"/>
      <c r="S126" s="679"/>
      <c r="T126" s="679"/>
      <c r="U126" s="679"/>
      <c r="V126" s="679"/>
      <c r="W126" s="679"/>
      <c r="X126" s="679"/>
      <c r="Y126" s="679"/>
      <c r="Z126" s="679"/>
      <c r="AA126" s="679"/>
      <c r="AB126" s="679"/>
      <c r="AC126" s="675" t="s">
        <v>1</v>
      </c>
      <c r="AD126" s="675"/>
      <c r="AE126" s="675"/>
      <c r="AF126" s="675"/>
      <c r="AG126" s="675"/>
      <c r="AH126" s="675"/>
      <c r="AI126" s="705"/>
    </row>
    <row r="127" spans="3:35">
      <c r="C127" s="842" t="s">
        <v>398</v>
      </c>
      <c r="D127" s="843"/>
      <c r="E127" s="843"/>
      <c r="F127" s="843"/>
      <c r="G127" s="843"/>
      <c r="H127" s="843"/>
      <c r="I127" s="843"/>
      <c r="J127" s="844"/>
      <c r="K127" s="845" t="s">
        <v>405</v>
      </c>
      <c r="L127" s="846"/>
      <c r="M127" s="846"/>
      <c r="N127" s="847"/>
      <c r="O127" s="680"/>
      <c r="P127" s="680"/>
      <c r="Q127" s="680"/>
      <c r="R127" s="680"/>
      <c r="S127" s="680"/>
      <c r="T127" s="680"/>
      <c r="U127" s="680"/>
      <c r="V127" s="680"/>
      <c r="W127" s="680"/>
      <c r="X127" s="680"/>
      <c r="Y127" s="680"/>
      <c r="Z127" s="680"/>
      <c r="AA127" s="680"/>
      <c r="AB127" s="680"/>
      <c r="AC127" s="727"/>
      <c r="AD127" s="727"/>
      <c r="AE127" s="727"/>
      <c r="AF127" s="727"/>
      <c r="AG127" s="727"/>
      <c r="AH127" s="727"/>
      <c r="AI127" s="728"/>
    </row>
    <row r="128" spans="3:35">
      <c r="C128" s="813">
        <f>①基本情報!$B$8</f>
        <v>0</v>
      </c>
      <c r="D128" s="814"/>
      <c r="E128" s="814"/>
      <c r="F128" s="814"/>
      <c r="G128" s="814"/>
      <c r="H128" s="814"/>
      <c r="I128" s="814"/>
      <c r="J128" s="815"/>
      <c r="K128" s="816">
        <f>①基本情報!$J$8</f>
        <v>0</v>
      </c>
      <c r="L128" s="817"/>
      <c r="M128" s="817"/>
      <c r="N128" s="818"/>
      <c r="O128" s="382" t="s">
        <v>2</v>
      </c>
      <c r="P128" s="819">
        <f>①基本情報!$O$8</f>
        <v>0</v>
      </c>
      <c r="Q128" s="820"/>
      <c r="R128" s="820"/>
      <c r="S128" s="820"/>
      <c r="T128" s="820"/>
      <c r="U128" s="820"/>
      <c r="V128" s="820"/>
      <c r="W128" s="820"/>
      <c r="X128" s="820"/>
      <c r="Y128" s="820"/>
      <c r="Z128" s="820"/>
      <c r="AA128" s="820"/>
      <c r="AB128" s="820"/>
      <c r="AC128" s="821">
        <f>①基本情報!$AC$8</f>
        <v>0</v>
      </c>
      <c r="AD128" s="821"/>
      <c r="AE128" s="821"/>
      <c r="AF128" s="821"/>
      <c r="AG128" s="821"/>
      <c r="AH128" s="821"/>
      <c r="AI128" s="822"/>
    </row>
    <row r="129" spans="3:35">
      <c r="C129" s="827">
        <f>①基本情報!$B$9</f>
        <v>0</v>
      </c>
      <c r="D129" s="828"/>
      <c r="E129" s="828"/>
      <c r="F129" s="828"/>
      <c r="G129" s="828"/>
      <c r="H129" s="828"/>
      <c r="I129" s="828"/>
      <c r="J129" s="829"/>
      <c r="K129" s="833">
        <f>①基本情報!$J$9</f>
        <v>0</v>
      </c>
      <c r="L129" s="833"/>
      <c r="M129" s="833"/>
      <c r="N129" s="833"/>
      <c r="O129" s="835">
        <f>①基本情報!$N$9</f>
        <v>0</v>
      </c>
      <c r="P129" s="835"/>
      <c r="Q129" s="835"/>
      <c r="R129" s="835"/>
      <c r="S129" s="835"/>
      <c r="T129" s="835"/>
      <c r="U129" s="835"/>
      <c r="V129" s="835"/>
      <c r="W129" s="835"/>
      <c r="X129" s="835"/>
      <c r="Y129" s="835"/>
      <c r="Z129" s="835"/>
      <c r="AA129" s="835"/>
      <c r="AB129" s="835"/>
      <c r="AC129" s="823"/>
      <c r="AD129" s="823"/>
      <c r="AE129" s="823"/>
      <c r="AF129" s="823"/>
      <c r="AG129" s="823"/>
      <c r="AH129" s="823"/>
      <c r="AI129" s="824"/>
    </row>
    <row r="130" spans="3:35" ht="13.5" thickBot="1">
      <c r="C130" s="830"/>
      <c r="D130" s="831"/>
      <c r="E130" s="831"/>
      <c r="F130" s="831"/>
      <c r="G130" s="831"/>
      <c r="H130" s="831"/>
      <c r="I130" s="831"/>
      <c r="J130" s="832"/>
      <c r="K130" s="834"/>
      <c r="L130" s="834"/>
      <c r="M130" s="834"/>
      <c r="N130" s="834"/>
      <c r="O130" s="836"/>
      <c r="P130" s="836"/>
      <c r="Q130" s="836"/>
      <c r="R130" s="836"/>
      <c r="S130" s="836"/>
      <c r="T130" s="836"/>
      <c r="U130" s="836"/>
      <c r="V130" s="836"/>
      <c r="W130" s="836"/>
      <c r="X130" s="836"/>
      <c r="Y130" s="836"/>
      <c r="Z130" s="836"/>
      <c r="AA130" s="836"/>
      <c r="AB130" s="836"/>
      <c r="AC130" s="825"/>
      <c r="AD130" s="825"/>
      <c r="AE130" s="825"/>
      <c r="AF130" s="825"/>
      <c r="AG130" s="825"/>
      <c r="AH130" s="825"/>
      <c r="AI130" s="826"/>
    </row>
    <row r="131" spans="3:35" ht="13.5" thickBot="1"/>
    <row r="132" spans="3:35">
      <c r="C132" s="838" t="s">
        <v>184</v>
      </c>
      <c r="D132" s="675"/>
      <c r="E132" s="675"/>
      <c r="F132" s="868" t="s">
        <v>163</v>
      </c>
      <c r="G132" s="675"/>
      <c r="H132" s="870">
        <f>①基本情報!$N$37</f>
        <v>0</v>
      </c>
      <c r="I132" s="871"/>
      <c r="J132" s="871"/>
      <c r="K132" s="871"/>
      <c r="L132" s="871"/>
      <c r="M132" s="871"/>
      <c r="N132" s="872"/>
      <c r="O132" s="849" t="s">
        <v>215</v>
      </c>
      <c r="P132" s="850"/>
      <c r="Q132" s="850"/>
      <c r="R132" s="850"/>
      <c r="S132" s="850"/>
      <c r="T132" s="850"/>
      <c r="U132" s="850"/>
      <c r="V132" s="921">
        <f>①基本情報!$D$36</f>
        <v>0</v>
      </c>
      <c r="W132" s="922"/>
      <c r="X132" s="922"/>
      <c r="Y132" s="922"/>
      <c r="Z132" s="922"/>
      <c r="AA132" s="922"/>
      <c r="AB132" s="923"/>
      <c r="AC132" s="922">
        <f>①基本情報!$I$36</f>
        <v>0</v>
      </c>
      <c r="AD132" s="922"/>
      <c r="AE132" s="922"/>
      <c r="AF132" s="922"/>
      <c r="AG132" s="922"/>
      <c r="AH132" s="922"/>
      <c r="AI132" s="924"/>
    </row>
    <row r="133" spans="3:35">
      <c r="C133" s="866"/>
      <c r="D133" s="677"/>
      <c r="E133" s="677"/>
      <c r="F133" s="676"/>
      <c r="G133" s="677"/>
      <c r="H133" s="873"/>
      <c r="I133" s="863"/>
      <c r="J133" s="863"/>
      <c r="K133" s="863"/>
      <c r="L133" s="863"/>
      <c r="M133" s="863"/>
      <c r="N133" s="874"/>
      <c r="O133" s="855" t="s">
        <v>338</v>
      </c>
      <c r="P133" s="856"/>
      <c r="Q133" s="856"/>
      <c r="R133" s="856"/>
      <c r="S133" s="856"/>
      <c r="T133" s="856"/>
      <c r="U133" s="856"/>
      <c r="V133" s="925">
        <f>①基本情報!$D$37</f>
        <v>0</v>
      </c>
      <c r="W133" s="828"/>
      <c r="X133" s="828"/>
      <c r="Y133" s="828"/>
      <c r="Z133" s="828"/>
      <c r="AA133" s="828"/>
      <c r="AB133" s="860"/>
      <c r="AC133" s="823">
        <f>①基本情報!$I$37</f>
        <v>0</v>
      </c>
      <c r="AD133" s="823"/>
      <c r="AE133" s="823"/>
      <c r="AF133" s="823"/>
      <c r="AG133" s="823"/>
      <c r="AH133" s="823"/>
      <c r="AI133" s="824"/>
    </row>
    <row r="134" spans="3:35">
      <c r="C134" s="867"/>
      <c r="D134" s="727"/>
      <c r="E134" s="727"/>
      <c r="F134" s="858"/>
      <c r="G134" s="727"/>
      <c r="H134" s="875"/>
      <c r="I134" s="861"/>
      <c r="J134" s="861"/>
      <c r="K134" s="861"/>
      <c r="L134" s="861"/>
      <c r="M134" s="861"/>
      <c r="N134" s="876"/>
      <c r="O134" s="858"/>
      <c r="P134" s="727"/>
      <c r="Q134" s="727"/>
      <c r="R134" s="727"/>
      <c r="S134" s="727"/>
      <c r="T134" s="727"/>
      <c r="U134" s="727"/>
      <c r="V134" s="926"/>
      <c r="W134" s="861"/>
      <c r="X134" s="861"/>
      <c r="Y134" s="861"/>
      <c r="Z134" s="861"/>
      <c r="AA134" s="861"/>
      <c r="AB134" s="862"/>
      <c r="AC134" s="927"/>
      <c r="AD134" s="927"/>
      <c r="AE134" s="927"/>
      <c r="AF134" s="927"/>
      <c r="AG134" s="927"/>
      <c r="AH134" s="927"/>
      <c r="AI134" s="928"/>
    </row>
    <row r="135" spans="3:35">
      <c r="C135" s="684" t="s">
        <v>406</v>
      </c>
      <c r="D135" s="671"/>
      <c r="E135" s="671"/>
      <c r="F135" s="671"/>
      <c r="G135" s="671"/>
      <c r="H135" s="671"/>
      <c r="I135" s="671"/>
      <c r="J135" s="674"/>
      <c r="K135" s="670" t="s">
        <v>404</v>
      </c>
      <c r="L135" s="671"/>
      <c r="M135" s="671"/>
      <c r="N135" s="671"/>
      <c r="O135" s="677"/>
      <c r="P135" s="677"/>
      <c r="Q135" s="877"/>
      <c r="R135" s="817">
        <f>①基本情報!$N$39</f>
        <v>0</v>
      </c>
      <c r="S135" s="817"/>
      <c r="T135" s="817"/>
      <c r="U135" s="817"/>
      <c r="V135" s="817"/>
      <c r="W135" s="817"/>
      <c r="X135" s="817"/>
      <c r="Y135" s="817"/>
      <c r="Z135" s="817"/>
      <c r="AA135" s="817"/>
      <c r="AB135" s="817"/>
      <c r="AC135" s="817"/>
      <c r="AD135" s="817"/>
      <c r="AE135" s="817"/>
      <c r="AF135" s="817"/>
      <c r="AG135" s="817"/>
      <c r="AH135" s="817"/>
      <c r="AI135" s="879"/>
    </row>
    <row r="136" spans="3:35" ht="13.5" thickBot="1">
      <c r="C136" s="685"/>
      <c r="D136" s="634"/>
      <c r="E136" s="634"/>
      <c r="F136" s="634"/>
      <c r="G136" s="634"/>
      <c r="H136" s="634"/>
      <c r="I136" s="634"/>
      <c r="J136" s="635"/>
      <c r="K136" s="633"/>
      <c r="L136" s="634"/>
      <c r="M136" s="634"/>
      <c r="N136" s="634"/>
      <c r="O136" s="634"/>
      <c r="P136" s="634"/>
      <c r="Q136" s="878"/>
      <c r="R136" s="831"/>
      <c r="S136" s="831"/>
      <c r="T136" s="831"/>
      <c r="U136" s="831"/>
      <c r="V136" s="831"/>
      <c r="W136" s="831"/>
      <c r="X136" s="831"/>
      <c r="Y136" s="831"/>
      <c r="Z136" s="831"/>
      <c r="AA136" s="831"/>
      <c r="AB136" s="831"/>
      <c r="AC136" s="831"/>
      <c r="AD136" s="831"/>
      <c r="AE136" s="831"/>
      <c r="AF136" s="831"/>
      <c r="AG136" s="831"/>
      <c r="AH136" s="831"/>
      <c r="AI136" s="880"/>
    </row>
    <row r="137" spans="3:35" ht="13.5" thickBot="1"/>
    <row r="138" spans="3:35">
      <c r="C138" s="891" t="s">
        <v>185</v>
      </c>
      <c r="D138" s="871"/>
      <c r="E138" s="871"/>
      <c r="F138" s="870">
        <f>①基本情報!$D$48</f>
        <v>0</v>
      </c>
      <c r="G138" s="871"/>
      <c r="H138" s="871"/>
      <c r="I138" s="871"/>
      <c r="J138" s="871"/>
      <c r="K138" s="871"/>
      <c r="L138" s="871"/>
      <c r="M138" s="871"/>
      <c r="N138" s="872"/>
      <c r="O138" s="881" t="s">
        <v>215</v>
      </c>
      <c r="P138" s="882"/>
      <c r="Q138" s="882"/>
      <c r="R138" s="882"/>
      <c r="S138" s="882"/>
      <c r="T138" s="882"/>
      <c r="U138" s="883"/>
      <c r="V138" s="852">
        <f>①基本情報!$D$45</f>
        <v>0</v>
      </c>
      <c r="W138" s="852"/>
      <c r="X138" s="852"/>
      <c r="Y138" s="852"/>
      <c r="Z138" s="852"/>
      <c r="AA138" s="852"/>
      <c r="AB138" s="853"/>
      <c r="AC138" s="852">
        <f>①基本情報!$I$45</f>
        <v>0</v>
      </c>
      <c r="AD138" s="852"/>
      <c r="AE138" s="852"/>
      <c r="AF138" s="852"/>
      <c r="AG138" s="852"/>
      <c r="AH138" s="852"/>
      <c r="AI138" s="854"/>
    </row>
    <row r="139" spans="3:35">
      <c r="C139" s="892"/>
      <c r="D139" s="863"/>
      <c r="E139" s="863"/>
      <c r="F139" s="873"/>
      <c r="G139" s="863"/>
      <c r="H139" s="863"/>
      <c r="I139" s="863"/>
      <c r="J139" s="863"/>
      <c r="K139" s="863"/>
      <c r="L139" s="863"/>
      <c r="M139" s="863"/>
      <c r="N139" s="874"/>
      <c r="O139" s="884" t="s">
        <v>339</v>
      </c>
      <c r="P139" s="885"/>
      <c r="Q139" s="885"/>
      <c r="R139" s="885"/>
      <c r="S139" s="885"/>
      <c r="T139" s="885"/>
      <c r="U139" s="886"/>
      <c r="V139" s="887">
        <f>①基本情報!$D$46</f>
        <v>0</v>
      </c>
      <c r="W139" s="828"/>
      <c r="X139" s="828"/>
      <c r="Y139" s="828"/>
      <c r="Z139" s="828"/>
      <c r="AA139" s="828"/>
      <c r="AB139" s="860"/>
      <c r="AC139" s="828">
        <f>①基本情報!$I$46</f>
        <v>0</v>
      </c>
      <c r="AD139" s="828"/>
      <c r="AE139" s="828"/>
      <c r="AF139" s="828"/>
      <c r="AG139" s="828"/>
      <c r="AH139" s="828"/>
      <c r="AI139" s="890"/>
    </row>
    <row r="140" spans="3:35" ht="13.5" thickBot="1">
      <c r="C140" s="830"/>
      <c r="D140" s="831"/>
      <c r="E140" s="831"/>
      <c r="F140" s="888"/>
      <c r="G140" s="831"/>
      <c r="H140" s="831"/>
      <c r="I140" s="831"/>
      <c r="J140" s="831"/>
      <c r="K140" s="831"/>
      <c r="L140" s="831"/>
      <c r="M140" s="831"/>
      <c r="N140" s="832"/>
      <c r="O140" s="520"/>
      <c r="P140" s="484"/>
      <c r="Q140" s="484"/>
      <c r="R140" s="484"/>
      <c r="S140" s="484"/>
      <c r="T140" s="484"/>
      <c r="U140" s="485"/>
      <c r="V140" s="888"/>
      <c r="W140" s="831"/>
      <c r="X140" s="831"/>
      <c r="Y140" s="831"/>
      <c r="Z140" s="831"/>
      <c r="AA140" s="831"/>
      <c r="AB140" s="889"/>
      <c r="AC140" s="831"/>
      <c r="AD140" s="831"/>
      <c r="AE140" s="831"/>
      <c r="AF140" s="831"/>
      <c r="AG140" s="831"/>
      <c r="AH140" s="831"/>
      <c r="AI140" s="880"/>
    </row>
    <row r="141" spans="3:35" ht="13.5" thickBot="1"/>
    <row r="142" spans="3:35">
      <c r="C142" s="838" t="s">
        <v>352</v>
      </c>
      <c r="D142" s="675"/>
      <c r="E142" s="675"/>
      <c r="F142" s="691"/>
      <c r="G142" s="849" t="s">
        <v>340</v>
      </c>
      <c r="H142" s="850"/>
      <c r="I142" s="850"/>
      <c r="J142" s="850"/>
      <c r="K142" s="850"/>
      <c r="L142" s="850"/>
      <c r="M142" s="850"/>
      <c r="N142" s="913"/>
      <c r="O142" s="679" t="s">
        <v>4</v>
      </c>
      <c r="P142" s="679"/>
      <c r="Q142" s="679" t="s">
        <v>5</v>
      </c>
      <c r="R142" s="679"/>
      <c r="S142" s="679" t="s">
        <v>6</v>
      </c>
      <c r="T142" s="679"/>
      <c r="U142" s="679"/>
      <c r="V142" s="679"/>
      <c r="W142" s="679"/>
      <c r="X142" s="679"/>
      <c r="Y142" s="682" t="s">
        <v>341</v>
      </c>
      <c r="Z142" s="679"/>
      <c r="AA142" s="679"/>
      <c r="AB142" s="679"/>
      <c r="AC142" s="679"/>
      <c r="AD142" s="451" t="s">
        <v>7</v>
      </c>
      <c r="AE142" s="451"/>
      <c r="AF142" s="451"/>
      <c r="AG142" s="451" t="s">
        <v>8</v>
      </c>
      <c r="AH142" s="451"/>
      <c r="AI142" s="579"/>
    </row>
    <row r="143" spans="3:35">
      <c r="C143" s="866"/>
      <c r="D143" s="677"/>
      <c r="E143" s="677"/>
      <c r="F143" s="692"/>
      <c r="G143" s="855" t="s">
        <v>9</v>
      </c>
      <c r="H143" s="856"/>
      <c r="I143" s="856"/>
      <c r="J143" s="857"/>
      <c r="K143" s="677" t="s">
        <v>10</v>
      </c>
      <c r="L143" s="677"/>
      <c r="M143" s="677"/>
      <c r="N143" s="692"/>
      <c r="O143" s="680"/>
      <c r="P143" s="680"/>
      <c r="Q143" s="680"/>
      <c r="R143" s="680"/>
      <c r="S143" s="680"/>
      <c r="T143" s="680"/>
      <c r="U143" s="680"/>
      <c r="V143" s="680"/>
      <c r="W143" s="680"/>
      <c r="X143" s="680"/>
      <c r="Y143" s="680"/>
      <c r="Z143" s="680"/>
      <c r="AA143" s="680"/>
      <c r="AB143" s="680"/>
      <c r="AC143" s="680"/>
      <c r="AD143" s="488"/>
      <c r="AE143" s="488"/>
      <c r="AF143" s="488"/>
      <c r="AG143" s="488"/>
      <c r="AH143" s="488"/>
      <c r="AI143" s="580"/>
    </row>
    <row r="144" spans="3:35" ht="13.5" thickBot="1">
      <c r="C144" s="685"/>
      <c r="D144" s="634"/>
      <c r="E144" s="634"/>
      <c r="F144" s="635"/>
      <c r="G144" s="633"/>
      <c r="H144" s="634"/>
      <c r="I144" s="634"/>
      <c r="J144" s="878"/>
      <c r="K144" s="634"/>
      <c r="L144" s="634"/>
      <c r="M144" s="634"/>
      <c r="N144" s="635"/>
      <c r="O144" s="914"/>
      <c r="P144" s="914"/>
      <c r="Q144" s="914"/>
      <c r="R144" s="914"/>
      <c r="S144" s="914"/>
      <c r="T144" s="914"/>
      <c r="U144" s="914"/>
      <c r="V144" s="914"/>
      <c r="W144" s="914"/>
      <c r="X144" s="914"/>
      <c r="Y144" s="914"/>
      <c r="Z144" s="914"/>
      <c r="AA144" s="914"/>
      <c r="AB144" s="914"/>
      <c r="AC144" s="914"/>
      <c r="AD144" s="442"/>
      <c r="AE144" s="442"/>
      <c r="AF144" s="442"/>
      <c r="AG144" s="442"/>
      <c r="AH144" s="442"/>
      <c r="AI144" s="915"/>
    </row>
    <row r="145" spans="2:39">
      <c r="B145" s="90"/>
      <c r="C145" s="931" t="str">
        <f>IF($AM145=0,"",VLOOKUP($AM145,③女入力!$B$10:$AS$33,40))</f>
        <v/>
      </c>
      <c r="D145" s="932"/>
      <c r="E145" s="932"/>
      <c r="F145" s="933"/>
      <c r="G145" s="909" t="str">
        <f>IF($AM145=0,"",VLOOKUP($AM145,③女入力!$B$10:$AN$33,11))</f>
        <v/>
      </c>
      <c r="H145" s="852"/>
      <c r="I145" s="852"/>
      <c r="J145" s="853"/>
      <c r="K145" s="852" t="str">
        <f>IF($AM145=0,"",VLOOKUP($AM145,③女入力!$B$10:$AN$33,15))</f>
        <v/>
      </c>
      <c r="L145" s="852"/>
      <c r="M145" s="852"/>
      <c r="N145" s="910"/>
      <c r="O145" s="911" t="str">
        <f>IF($AM145=0,"",VLOOKUP($AM145,③女入力!$B$10:$AN$33,19))</f>
        <v/>
      </c>
      <c r="P145" s="911"/>
      <c r="Q145" s="911" t="str">
        <f>IF($AM145=0,"",VLOOKUP($AM145,③女入力!$B$10:$AN$33,21))</f>
        <v/>
      </c>
      <c r="R145" s="911"/>
      <c r="S145" s="893" t="str">
        <f>IF($AM145=0,"",VLOOKUP($AM145,③女入力!$B$10:$AN$33,23))</f>
        <v/>
      </c>
      <c r="T145" s="893"/>
      <c r="U145" s="893"/>
      <c r="V145" s="893"/>
      <c r="W145" s="893"/>
      <c r="X145" s="893"/>
      <c r="Y145" s="896" t="str">
        <f>IF($AM145=0,"",VLOOKUP($AM145,③女入力!$B$10:$AN$33,29))</f>
        <v/>
      </c>
      <c r="Z145" s="896"/>
      <c r="AA145" s="896"/>
      <c r="AB145" s="896"/>
      <c r="AC145" s="896"/>
      <c r="AD145" s="899" t="str">
        <f>IF($AM145=0,"",VLOOKUP($AM145,③女入力!$B$10:$AN$33,34))</f>
        <v/>
      </c>
      <c r="AE145" s="899"/>
      <c r="AF145" s="899"/>
      <c r="AG145" s="899" t="str">
        <f>IF($AM145=0,"",VLOOKUP($AM145,③女入力!$B$10:$AN$33,37))</f>
        <v/>
      </c>
      <c r="AH145" s="899"/>
      <c r="AI145" s="902"/>
      <c r="AM145" s="905">
        <f>'⑥-3県女選択'!$AD$24</f>
        <v>0</v>
      </c>
    </row>
    <row r="146" spans="2:39">
      <c r="B146" s="90"/>
      <c r="C146" s="934"/>
      <c r="D146" s="823"/>
      <c r="E146" s="823"/>
      <c r="F146" s="935"/>
      <c r="G146" s="873" t="str">
        <f>IF($AM145=0,"",VLOOKUP($AM145,③女入力!$B$10:$AN$33,3))</f>
        <v/>
      </c>
      <c r="H146" s="863" t="e">
        <f t="shared" ref="H146:J147" si="30">IF(G146=0,"",VLOOKUP(G146,$B$12:$Q$28,6))</f>
        <v>#N/A</v>
      </c>
      <c r="I146" s="863" t="e">
        <f t="shared" si="30"/>
        <v>#N/A</v>
      </c>
      <c r="J146" s="908" t="e">
        <f t="shared" si="30"/>
        <v>#N/A</v>
      </c>
      <c r="K146" s="863" t="str">
        <f>IF($AM145=0,"",VLOOKUP($AM145,③女入力!$B$10:$AN$33,7))</f>
        <v/>
      </c>
      <c r="L146" s="863" t="e">
        <f t="shared" ref="L146:N147" si="31">IF(K146=0,"",VLOOKUP(K146,$B$12:$Q$28,6))</f>
        <v>#N/A</v>
      </c>
      <c r="M146" s="863" t="e">
        <f t="shared" si="31"/>
        <v>#N/A</v>
      </c>
      <c r="N146" s="874" t="e">
        <f t="shared" si="31"/>
        <v>#N/A</v>
      </c>
      <c r="O146" s="912"/>
      <c r="P146" s="912"/>
      <c r="Q146" s="912"/>
      <c r="R146" s="912"/>
      <c r="S146" s="894"/>
      <c r="T146" s="894"/>
      <c r="U146" s="894"/>
      <c r="V146" s="894"/>
      <c r="W146" s="894"/>
      <c r="X146" s="894"/>
      <c r="Y146" s="897"/>
      <c r="Z146" s="897"/>
      <c r="AA146" s="897"/>
      <c r="AB146" s="897"/>
      <c r="AC146" s="897"/>
      <c r="AD146" s="900"/>
      <c r="AE146" s="900"/>
      <c r="AF146" s="900"/>
      <c r="AG146" s="900"/>
      <c r="AH146" s="900"/>
      <c r="AI146" s="903"/>
      <c r="AM146" s="906"/>
    </row>
    <row r="147" spans="2:39" ht="13.5" thickBot="1">
      <c r="B147" s="90"/>
      <c r="C147" s="936"/>
      <c r="D147" s="825"/>
      <c r="E147" s="825"/>
      <c r="F147" s="937"/>
      <c r="G147" s="888" t="s">
        <v>286</v>
      </c>
      <c r="H147" s="831" t="e">
        <f t="shared" si="30"/>
        <v>#N/A</v>
      </c>
      <c r="I147" s="831" t="e">
        <f t="shared" si="30"/>
        <v>#N/A</v>
      </c>
      <c r="J147" s="889" t="e">
        <f t="shared" si="30"/>
        <v>#N/A</v>
      </c>
      <c r="K147" s="831" t="s">
        <v>286</v>
      </c>
      <c r="L147" s="831" t="e">
        <f t="shared" si="31"/>
        <v>#N/A</v>
      </c>
      <c r="M147" s="831" t="e">
        <f t="shared" si="31"/>
        <v>#N/A</v>
      </c>
      <c r="N147" s="832" t="e">
        <f t="shared" si="31"/>
        <v>#N/A</v>
      </c>
      <c r="O147" s="834"/>
      <c r="P147" s="834"/>
      <c r="Q147" s="834"/>
      <c r="R147" s="834"/>
      <c r="S147" s="895"/>
      <c r="T147" s="895"/>
      <c r="U147" s="895"/>
      <c r="V147" s="895"/>
      <c r="W147" s="895"/>
      <c r="X147" s="895"/>
      <c r="Y147" s="898"/>
      <c r="Z147" s="898"/>
      <c r="AA147" s="898"/>
      <c r="AB147" s="898"/>
      <c r="AC147" s="898"/>
      <c r="AD147" s="901"/>
      <c r="AE147" s="901"/>
      <c r="AF147" s="901"/>
      <c r="AG147" s="901"/>
      <c r="AH147" s="901"/>
      <c r="AI147" s="904"/>
      <c r="AM147" s="907"/>
    </row>
    <row r="148" spans="2:39">
      <c r="B148" s="90"/>
      <c r="C148" s="931" t="str">
        <f>IF($AM148=0,"",VLOOKUP($AM148,③女入力!$B$10:$AS$33,40))</f>
        <v/>
      </c>
      <c r="D148" s="932"/>
      <c r="E148" s="932"/>
      <c r="F148" s="933"/>
      <c r="G148" s="909" t="str">
        <f>IF($AM148=0,"",VLOOKUP($AM148,③女入力!$B$10:$AN$33,11))</f>
        <v/>
      </c>
      <c r="H148" s="852"/>
      <c r="I148" s="852"/>
      <c r="J148" s="853"/>
      <c r="K148" s="852" t="str">
        <f>IF($AM148=0,"",VLOOKUP($AM148,③女入力!$B$10:$AN$33,15))</f>
        <v/>
      </c>
      <c r="L148" s="852"/>
      <c r="M148" s="852"/>
      <c r="N148" s="910"/>
      <c r="O148" s="911" t="str">
        <f>IF($AM148=0,"",VLOOKUP($AM148,③女入力!$B$10:$AN$33,19))</f>
        <v/>
      </c>
      <c r="P148" s="911"/>
      <c r="Q148" s="911" t="str">
        <f>IF($AM148=0,"",VLOOKUP($AM148,③女入力!$B$10:$AN$33,21))</f>
        <v/>
      </c>
      <c r="R148" s="911"/>
      <c r="S148" s="893" t="str">
        <f>IF($AM148=0,"",VLOOKUP($AM148,③女入力!$B$10:$AN$33,23))</f>
        <v/>
      </c>
      <c r="T148" s="893"/>
      <c r="U148" s="893"/>
      <c r="V148" s="893"/>
      <c r="W148" s="893"/>
      <c r="X148" s="893"/>
      <c r="Y148" s="896" t="str">
        <f>IF($AM148=0,"",VLOOKUP($AM148,③女入力!$B$10:$AN$33,29))</f>
        <v/>
      </c>
      <c r="Z148" s="896"/>
      <c r="AA148" s="896"/>
      <c r="AB148" s="896"/>
      <c r="AC148" s="896"/>
      <c r="AD148" s="899" t="str">
        <f>IF($AM148=0,"",VLOOKUP($AM148,③女入力!$B$10:$AN$33,34))</f>
        <v/>
      </c>
      <c r="AE148" s="899"/>
      <c r="AF148" s="899"/>
      <c r="AG148" s="899" t="str">
        <f>IF($AM148=0,"",VLOOKUP($AM148,③女入力!$B$10:$AN$33,37))</f>
        <v/>
      </c>
      <c r="AH148" s="899"/>
      <c r="AI148" s="902"/>
      <c r="AM148" s="905">
        <f>'⑥-3県女選択'!$AD$25</f>
        <v>0</v>
      </c>
    </row>
    <row r="149" spans="2:39">
      <c r="B149" s="90"/>
      <c r="C149" s="934"/>
      <c r="D149" s="823"/>
      <c r="E149" s="823"/>
      <c r="F149" s="935"/>
      <c r="G149" s="873" t="str">
        <f>IF($AM148=0,"",VLOOKUP($AM148,③女入力!$B$10:$AN$33,3))</f>
        <v/>
      </c>
      <c r="H149" s="863" t="e">
        <f t="shared" ref="H149:J150" si="32">IF(G149=0,"",VLOOKUP(G149,$B$12:$Q$28,6))</f>
        <v>#N/A</v>
      </c>
      <c r="I149" s="863" t="e">
        <f t="shared" si="32"/>
        <v>#N/A</v>
      </c>
      <c r="J149" s="908" t="e">
        <f t="shared" si="32"/>
        <v>#N/A</v>
      </c>
      <c r="K149" s="863" t="str">
        <f>IF($AM148=0,"",VLOOKUP($AM148,③女入力!$B$10:$AN$33,7))</f>
        <v/>
      </c>
      <c r="L149" s="863" t="e">
        <f t="shared" ref="L149:N150" si="33">IF(K149=0,"",VLOOKUP(K149,$B$12:$Q$28,6))</f>
        <v>#N/A</v>
      </c>
      <c r="M149" s="863" t="e">
        <f t="shared" si="33"/>
        <v>#N/A</v>
      </c>
      <c r="N149" s="874" t="e">
        <f t="shared" si="33"/>
        <v>#N/A</v>
      </c>
      <c r="O149" s="912"/>
      <c r="P149" s="912"/>
      <c r="Q149" s="912"/>
      <c r="R149" s="912"/>
      <c r="S149" s="894"/>
      <c r="T149" s="894"/>
      <c r="U149" s="894"/>
      <c r="V149" s="894"/>
      <c r="W149" s="894"/>
      <c r="X149" s="894"/>
      <c r="Y149" s="897"/>
      <c r="Z149" s="897"/>
      <c r="AA149" s="897"/>
      <c r="AB149" s="897"/>
      <c r="AC149" s="897"/>
      <c r="AD149" s="900"/>
      <c r="AE149" s="900"/>
      <c r="AF149" s="900"/>
      <c r="AG149" s="900"/>
      <c r="AH149" s="900"/>
      <c r="AI149" s="903"/>
      <c r="AM149" s="906"/>
    </row>
    <row r="150" spans="2:39" ht="13.5" thickBot="1">
      <c r="B150" s="90"/>
      <c r="C150" s="936"/>
      <c r="D150" s="825"/>
      <c r="E150" s="825"/>
      <c r="F150" s="937"/>
      <c r="G150" s="888" t="s">
        <v>286</v>
      </c>
      <c r="H150" s="831" t="e">
        <f t="shared" si="32"/>
        <v>#N/A</v>
      </c>
      <c r="I150" s="831" t="e">
        <f t="shared" si="32"/>
        <v>#N/A</v>
      </c>
      <c r="J150" s="889" t="e">
        <f t="shared" si="32"/>
        <v>#N/A</v>
      </c>
      <c r="K150" s="831" t="s">
        <v>286</v>
      </c>
      <c r="L150" s="831" t="e">
        <f t="shared" si="33"/>
        <v>#N/A</v>
      </c>
      <c r="M150" s="831" t="e">
        <f t="shared" si="33"/>
        <v>#N/A</v>
      </c>
      <c r="N150" s="832" t="e">
        <f t="shared" si="33"/>
        <v>#N/A</v>
      </c>
      <c r="O150" s="834"/>
      <c r="P150" s="834"/>
      <c r="Q150" s="834"/>
      <c r="R150" s="834"/>
      <c r="S150" s="895"/>
      <c r="T150" s="895"/>
      <c r="U150" s="895"/>
      <c r="V150" s="895"/>
      <c r="W150" s="895"/>
      <c r="X150" s="895"/>
      <c r="Y150" s="898"/>
      <c r="Z150" s="898"/>
      <c r="AA150" s="898"/>
      <c r="AB150" s="898"/>
      <c r="AC150" s="898"/>
      <c r="AD150" s="901"/>
      <c r="AE150" s="901"/>
      <c r="AF150" s="901"/>
      <c r="AG150" s="901"/>
      <c r="AH150" s="901"/>
      <c r="AI150" s="904"/>
      <c r="AM150" s="907"/>
    </row>
    <row r="151" spans="2:39">
      <c r="B151" s="90"/>
      <c r="C151" s="931"/>
      <c r="D151" s="932"/>
      <c r="E151" s="932"/>
      <c r="F151" s="933"/>
      <c r="G151" s="909"/>
      <c r="H151" s="852"/>
      <c r="I151" s="852"/>
      <c r="J151" s="853"/>
      <c r="K151" s="852"/>
      <c r="L151" s="852"/>
      <c r="M151" s="852"/>
      <c r="N151" s="910"/>
      <c r="O151" s="911"/>
      <c r="P151" s="911"/>
      <c r="Q151" s="911"/>
      <c r="R151" s="911"/>
      <c r="S151" s="893"/>
      <c r="T151" s="893"/>
      <c r="U151" s="893"/>
      <c r="V151" s="893"/>
      <c r="W151" s="893"/>
      <c r="X151" s="893"/>
      <c r="Y151" s="896"/>
      <c r="Z151" s="896"/>
      <c r="AA151" s="896"/>
      <c r="AB151" s="896"/>
      <c r="AC151" s="896"/>
      <c r="AD151" s="899"/>
      <c r="AE151" s="899"/>
      <c r="AF151" s="899"/>
      <c r="AG151" s="899"/>
      <c r="AH151" s="899"/>
      <c r="AI151" s="902"/>
      <c r="AM151" s="905"/>
    </row>
    <row r="152" spans="2:39">
      <c r="B152" s="90"/>
      <c r="C152" s="934"/>
      <c r="D152" s="823"/>
      <c r="E152" s="823"/>
      <c r="F152" s="935"/>
      <c r="G152" s="873"/>
      <c r="H152" s="863"/>
      <c r="I152" s="863"/>
      <c r="J152" s="908"/>
      <c r="K152" s="863"/>
      <c r="L152" s="863"/>
      <c r="M152" s="863"/>
      <c r="N152" s="874"/>
      <c r="O152" s="912"/>
      <c r="P152" s="912"/>
      <c r="Q152" s="912"/>
      <c r="R152" s="912"/>
      <c r="S152" s="894"/>
      <c r="T152" s="894"/>
      <c r="U152" s="894"/>
      <c r="V152" s="894"/>
      <c r="W152" s="894"/>
      <c r="X152" s="894"/>
      <c r="Y152" s="897"/>
      <c r="Z152" s="897"/>
      <c r="AA152" s="897"/>
      <c r="AB152" s="897"/>
      <c r="AC152" s="897"/>
      <c r="AD152" s="900"/>
      <c r="AE152" s="900"/>
      <c r="AF152" s="900"/>
      <c r="AG152" s="900"/>
      <c r="AH152" s="900"/>
      <c r="AI152" s="903"/>
      <c r="AM152" s="906"/>
    </row>
    <row r="153" spans="2:39" ht="13.5" thickBot="1">
      <c r="B153" s="90"/>
      <c r="C153" s="936"/>
      <c r="D153" s="825"/>
      <c r="E153" s="825"/>
      <c r="F153" s="937"/>
      <c r="G153" s="888"/>
      <c r="H153" s="831"/>
      <c r="I153" s="831"/>
      <c r="J153" s="889"/>
      <c r="K153" s="831"/>
      <c r="L153" s="831"/>
      <c r="M153" s="831"/>
      <c r="N153" s="832"/>
      <c r="O153" s="834"/>
      <c r="P153" s="834"/>
      <c r="Q153" s="834"/>
      <c r="R153" s="834"/>
      <c r="S153" s="895"/>
      <c r="T153" s="895"/>
      <c r="U153" s="895"/>
      <c r="V153" s="895"/>
      <c r="W153" s="895"/>
      <c r="X153" s="895"/>
      <c r="Y153" s="898"/>
      <c r="Z153" s="898"/>
      <c r="AA153" s="898"/>
      <c r="AB153" s="898"/>
      <c r="AC153" s="898"/>
      <c r="AD153" s="901"/>
      <c r="AE153" s="901"/>
      <c r="AF153" s="901"/>
      <c r="AG153" s="901"/>
      <c r="AH153" s="901"/>
      <c r="AI153" s="904"/>
      <c r="AM153" s="907"/>
    </row>
    <row r="154" spans="2:39">
      <c r="B154" s="90"/>
      <c r="C154" s="931"/>
      <c r="D154" s="932"/>
      <c r="E154" s="932"/>
      <c r="F154" s="933"/>
      <c r="G154" s="909"/>
      <c r="H154" s="852"/>
      <c r="I154" s="852"/>
      <c r="J154" s="853"/>
      <c r="K154" s="852"/>
      <c r="L154" s="852"/>
      <c r="M154" s="852"/>
      <c r="N154" s="910"/>
      <c r="O154" s="911"/>
      <c r="P154" s="911"/>
      <c r="Q154" s="911"/>
      <c r="R154" s="911"/>
      <c r="S154" s="893"/>
      <c r="T154" s="893"/>
      <c r="U154" s="893"/>
      <c r="V154" s="893"/>
      <c r="W154" s="893"/>
      <c r="X154" s="893"/>
      <c r="Y154" s="896"/>
      <c r="Z154" s="896"/>
      <c r="AA154" s="896"/>
      <c r="AB154" s="896"/>
      <c r="AC154" s="896"/>
      <c r="AD154" s="899"/>
      <c r="AE154" s="899"/>
      <c r="AF154" s="899"/>
      <c r="AG154" s="899"/>
      <c r="AH154" s="899"/>
      <c r="AI154" s="902"/>
      <c r="AM154" s="905"/>
    </row>
    <row r="155" spans="2:39">
      <c r="B155" s="90"/>
      <c r="C155" s="934"/>
      <c r="D155" s="823"/>
      <c r="E155" s="823"/>
      <c r="F155" s="935"/>
      <c r="G155" s="873"/>
      <c r="H155" s="863"/>
      <c r="I155" s="863"/>
      <c r="J155" s="908"/>
      <c r="K155" s="863"/>
      <c r="L155" s="863"/>
      <c r="M155" s="863"/>
      <c r="N155" s="874"/>
      <c r="O155" s="912"/>
      <c r="P155" s="912"/>
      <c r="Q155" s="912"/>
      <c r="R155" s="912"/>
      <c r="S155" s="894"/>
      <c r="T155" s="894"/>
      <c r="U155" s="894"/>
      <c r="V155" s="894"/>
      <c r="W155" s="894"/>
      <c r="X155" s="894"/>
      <c r="Y155" s="897"/>
      <c r="Z155" s="897"/>
      <c r="AA155" s="897"/>
      <c r="AB155" s="897"/>
      <c r="AC155" s="897"/>
      <c r="AD155" s="900"/>
      <c r="AE155" s="900"/>
      <c r="AF155" s="900"/>
      <c r="AG155" s="900"/>
      <c r="AH155" s="900"/>
      <c r="AI155" s="903"/>
      <c r="AM155" s="906"/>
    </row>
    <row r="156" spans="2:39" ht="13.5" thickBot="1">
      <c r="B156" s="90"/>
      <c r="C156" s="936"/>
      <c r="D156" s="825"/>
      <c r="E156" s="825"/>
      <c r="F156" s="937"/>
      <c r="G156" s="888"/>
      <c r="H156" s="831"/>
      <c r="I156" s="831"/>
      <c r="J156" s="889"/>
      <c r="K156" s="831"/>
      <c r="L156" s="831"/>
      <c r="M156" s="831"/>
      <c r="N156" s="832"/>
      <c r="O156" s="834"/>
      <c r="P156" s="834"/>
      <c r="Q156" s="834"/>
      <c r="R156" s="834"/>
      <c r="S156" s="895"/>
      <c r="T156" s="895"/>
      <c r="U156" s="895"/>
      <c r="V156" s="895"/>
      <c r="W156" s="895"/>
      <c r="X156" s="895"/>
      <c r="Y156" s="898"/>
      <c r="Z156" s="898"/>
      <c r="AA156" s="898"/>
      <c r="AB156" s="898"/>
      <c r="AC156" s="898"/>
      <c r="AD156" s="901"/>
      <c r="AE156" s="901"/>
      <c r="AF156" s="901"/>
      <c r="AG156" s="901"/>
      <c r="AH156" s="901"/>
      <c r="AI156" s="904"/>
      <c r="AM156" s="907"/>
    </row>
    <row r="157" spans="2:39">
      <c r="B157" s="90"/>
      <c r="C157" s="931"/>
      <c r="D157" s="932"/>
      <c r="E157" s="932"/>
      <c r="F157" s="933"/>
      <c r="G157" s="909"/>
      <c r="H157" s="852"/>
      <c r="I157" s="852"/>
      <c r="J157" s="853"/>
      <c r="K157" s="852"/>
      <c r="L157" s="852"/>
      <c r="M157" s="852"/>
      <c r="N157" s="910"/>
      <c r="O157" s="911"/>
      <c r="P157" s="911"/>
      <c r="Q157" s="911"/>
      <c r="R157" s="911"/>
      <c r="S157" s="893"/>
      <c r="T157" s="893"/>
      <c r="U157" s="893"/>
      <c r="V157" s="893"/>
      <c r="W157" s="893"/>
      <c r="X157" s="893"/>
      <c r="Y157" s="896"/>
      <c r="Z157" s="896"/>
      <c r="AA157" s="896"/>
      <c r="AB157" s="896"/>
      <c r="AC157" s="896"/>
      <c r="AD157" s="899"/>
      <c r="AE157" s="899"/>
      <c r="AF157" s="899"/>
      <c r="AG157" s="899"/>
      <c r="AH157" s="899"/>
      <c r="AI157" s="902"/>
      <c r="AM157" s="905"/>
    </row>
    <row r="158" spans="2:39">
      <c r="B158" s="90"/>
      <c r="C158" s="934"/>
      <c r="D158" s="823"/>
      <c r="E158" s="823"/>
      <c r="F158" s="935"/>
      <c r="G158" s="873"/>
      <c r="H158" s="863"/>
      <c r="I158" s="863"/>
      <c r="J158" s="908"/>
      <c r="K158" s="863"/>
      <c r="L158" s="863"/>
      <c r="M158" s="863"/>
      <c r="N158" s="874"/>
      <c r="O158" s="912"/>
      <c r="P158" s="912"/>
      <c r="Q158" s="912"/>
      <c r="R158" s="912"/>
      <c r="S158" s="894"/>
      <c r="T158" s="894"/>
      <c r="U158" s="894"/>
      <c r="V158" s="894"/>
      <c r="W158" s="894"/>
      <c r="X158" s="894"/>
      <c r="Y158" s="897"/>
      <c r="Z158" s="897"/>
      <c r="AA158" s="897"/>
      <c r="AB158" s="897"/>
      <c r="AC158" s="897"/>
      <c r="AD158" s="900"/>
      <c r="AE158" s="900"/>
      <c r="AF158" s="900"/>
      <c r="AG158" s="900"/>
      <c r="AH158" s="900"/>
      <c r="AI158" s="903"/>
      <c r="AM158" s="906"/>
    </row>
    <row r="159" spans="2:39" ht="13.5" thickBot="1">
      <c r="B159" s="90"/>
      <c r="C159" s="936"/>
      <c r="D159" s="825"/>
      <c r="E159" s="825"/>
      <c r="F159" s="937"/>
      <c r="G159" s="888"/>
      <c r="H159" s="831"/>
      <c r="I159" s="831"/>
      <c r="J159" s="889"/>
      <c r="K159" s="831"/>
      <c r="L159" s="831"/>
      <c r="M159" s="831"/>
      <c r="N159" s="832"/>
      <c r="O159" s="834"/>
      <c r="P159" s="834"/>
      <c r="Q159" s="834"/>
      <c r="R159" s="834"/>
      <c r="S159" s="895"/>
      <c r="T159" s="895"/>
      <c r="U159" s="895"/>
      <c r="V159" s="895"/>
      <c r="W159" s="895"/>
      <c r="X159" s="895"/>
      <c r="Y159" s="898"/>
      <c r="Z159" s="898"/>
      <c r="AA159" s="898"/>
      <c r="AB159" s="898"/>
      <c r="AC159" s="898"/>
      <c r="AD159" s="901"/>
      <c r="AE159" s="901"/>
      <c r="AF159" s="901"/>
      <c r="AG159" s="901"/>
      <c r="AH159" s="901"/>
      <c r="AI159" s="904"/>
      <c r="AM159" s="907"/>
    </row>
    <row r="160" spans="2:39">
      <c r="B160" s="90"/>
      <c r="C160" s="931"/>
      <c r="D160" s="932"/>
      <c r="E160" s="932"/>
      <c r="F160" s="933"/>
      <c r="G160" s="909"/>
      <c r="H160" s="852"/>
      <c r="I160" s="852"/>
      <c r="J160" s="853"/>
      <c r="K160" s="852"/>
      <c r="L160" s="852"/>
      <c r="M160" s="852"/>
      <c r="N160" s="910"/>
      <c r="O160" s="911"/>
      <c r="P160" s="911"/>
      <c r="Q160" s="911"/>
      <c r="R160" s="911"/>
      <c r="S160" s="893"/>
      <c r="T160" s="893"/>
      <c r="U160" s="893"/>
      <c r="V160" s="893"/>
      <c r="W160" s="893"/>
      <c r="X160" s="893"/>
      <c r="Y160" s="896"/>
      <c r="Z160" s="896"/>
      <c r="AA160" s="896"/>
      <c r="AB160" s="896"/>
      <c r="AC160" s="896"/>
      <c r="AD160" s="899"/>
      <c r="AE160" s="899"/>
      <c r="AF160" s="899"/>
      <c r="AG160" s="899"/>
      <c r="AH160" s="899"/>
      <c r="AI160" s="902"/>
      <c r="AM160" s="905"/>
    </row>
    <row r="161" spans="2:39">
      <c r="B161" s="90"/>
      <c r="C161" s="934"/>
      <c r="D161" s="823"/>
      <c r="E161" s="823"/>
      <c r="F161" s="935"/>
      <c r="G161" s="873"/>
      <c r="H161" s="863"/>
      <c r="I161" s="863"/>
      <c r="J161" s="908"/>
      <c r="K161" s="863"/>
      <c r="L161" s="863"/>
      <c r="M161" s="863"/>
      <c r="N161" s="874"/>
      <c r="O161" s="912"/>
      <c r="P161" s="912"/>
      <c r="Q161" s="912"/>
      <c r="R161" s="912"/>
      <c r="S161" s="894"/>
      <c r="T161" s="894"/>
      <c r="U161" s="894"/>
      <c r="V161" s="894"/>
      <c r="W161" s="894"/>
      <c r="X161" s="894"/>
      <c r="Y161" s="897"/>
      <c r="Z161" s="897"/>
      <c r="AA161" s="897"/>
      <c r="AB161" s="897"/>
      <c r="AC161" s="897"/>
      <c r="AD161" s="900"/>
      <c r="AE161" s="900"/>
      <c r="AF161" s="900"/>
      <c r="AG161" s="900"/>
      <c r="AH161" s="900"/>
      <c r="AI161" s="903"/>
      <c r="AM161" s="906"/>
    </row>
    <row r="162" spans="2:39" ht="13.5" thickBot="1">
      <c r="B162" s="90"/>
      <c r="C162" s="936"/>
      <c r="D162" s="825"/>
      <c r="E162" s="825"/>
      <c r="F162" s="937"/>
      <c r="G162" s="888"/>
      <c r="H162" s="831"/>
      <c r="I162" s="831"/>
      <c r="J162" s="889"/>
      <c r="K162" s="831"/>
      <c r="L162" s="831"/>
      <c r="M162" s="831"/>
      <c r="N162" s="832"/>
      <c r="O162" s="834"/>
      <c r="P162" s="834"/>
      <c r="Q162" s="834"/>
      <c r="R162" s="834"/>
      <c r="S162" s="895"/>
      <c r="T162" s="895"/>
      <c r="U162" s="895"/>
      <c r="V162" s="895"/>
      <c r="W162" s="895"/>
      <c r="X162" s="895"/>
      <c r="Y162" s="898"/>
      <c r="Z162" s="898"/>
      <c r="AA162" s="898"/>
      <c r="AB162" s="898"/>
      <c r="AC162" s="898"/>
      <c r="AD162" s="901"/>
      <c r="AE162" s="901"/>
      <c r="AF162" s="901"/>
      <c r="AG162" s="901"/>
      <c r="AH162" s="901"/>
      <c r="AI162" s="904"/>
      <c r="AM162" s="907"/>
    </row>
    <row r="163" spans="2:39">
      <c r="B163" s="90"/>
      <c r="C163" s="931"/>
      <c r="D163" s="932"/>
      <c r="E163" s="932"/>
      <c r="F163" s="933"/>
      <c r="G163" s="909"/>
      <c r="H163" s="852"/>
      <c r="I163" s="852"/>
      <c r="J163" s="853"/>
      <c r="K163" s="852"/>
      <c r="L163" s="852"/>
      <c r="M163" s="852"/>
      <c r="N163" s="910"/>
      <c r="O163" s="911"/>
      <c r="P163" s="911"/>
      <c r="Q163" s="911"/>
      <c r="R163" s="911"/>
      <c r="S163" s="893"/>
      <c r="T163" s="893"/>
      <c r="U163" s="893"/>
      <c r="V163" s="893"/>
      <c r="W163" s="893"/>
      <c r="X163" s="893"/>
      <c r="Y163" s="896"/>
      <c r="Z163" s="896"/>
      <c r="AA163" s="896"/>
      <c r="AB163" s="896"/>
      <c r="AC163" s="896"/>
      <c r="AD163" s="899"/>
      <c r="AE163" s="899"/>
      <c r="AF163" s="899"/>
      <c r="AG163" s="899"/>
      <c r="AH163" s="899"/>
      <c r="AI163" s="902"/>
      <c r="AM163" s="905"/>
    </row>
    <row r="164" spans="2:39">
      <c r="B164" s="90"/>
      <c r="C164" s="934"/>
      <c r="D164" s="823"/>
      <c r="E164" s="823"/>
      <c r="F164" s="935"/>
      <c r="G164" s="873"/>
      <c r="H164" s="863"/>
      <c r="I164" s="863"/>
      <c r="J164" s="908"/>
      <c r="K164" s="863"/>
      <c r="L164" s="863"/>
      <c r="M164" s="863"/>
      <c r="N164" s="874"/>
      <c r="O164" s="912"/>
      <c r="P164" s="912"/>
      <c r="Q164" s="912"/>
      <c r="R164" s="912"/>
      <c r="S164" s="894"/>
      <c r="T164" s="894"/>
      <c r="U164" s="894"/>
      <c r="V164" s="894"/>
      <c r="W164" s="894"/>
      <c r="X164" s="894"/>
      <c r="Y164" s="897"/>
      <c r="Z164" s="897"/>
      <c r="AA164" s="897"/>
      <c r="AB164" s="897"/>
      <c r="AC164" s="897"/>
      <c r="AD164" s="900"/>
      <c r="AE164" s="900"/>
      <c r="AF164" s="900"/>
      <c r="AG164" s="900"/>
      <c r="AH164" s="900"/>
      <c r="AI164" s="903"/>
      <c r="AM164" s="906"/>
    </row>
    <row r="165" spans="2:39" ht="13.5" thickBot="1">
      <c r="B165" s="90"/>
      <c r="C165" s="936"/>
      <c r="D165" s="825"/>
      <c r="E165" s="825"/>
      <c r="F165" s="937"/>
      <c r="G165" s="888"/>
      <c r="H165" s="831"/>
      <c r="I165" s="831"/>
      <c r="J165" s="889"/>
      <c r="K165" s="831"/>
      <c r="L165" s="831"/>
      <c r="M165" s="831"/>
      <c r="N165" s="832"/>
      <c r="O165" s="834"/>
      <c r="P165" s="834"/>
      <c r="Q165" s="834"/>
      <c r="R165" s="834"/>
      <c r="S165" s="895"/>
      <c r="T165" s="895"/>
      <c r="U165" s="895"/>
      <c r="V165" s="895"/>
      <c r="W165" s="895"/>
      <c r="X165" s="895"/>
      <c r="Y165" s="898"/>
      <c r="Z165" s="898"/>
      <c r="AA165" s="898"/>
      <c r="AB165" s="898"/>
      <c r="AC165" s="898"/>
      <c r="AD165" s="901"/>
      <c r="AE165" s="901"/>
      <c r="AF165" s="901"/>
      <c r="AG165" s="901"/>
      <c r="AH165" s="901"/>
      <c r="AI165" s="904"/>
      <c r="AM165" s="907"/>
    </row>
    <row r="166" spans="2:39">
      <c r="AB166" s="1" t="s">
        <v>13</v>
      </c>
    </row>
    <row r="167" spans="2:39" ht="7.5" customHeight="1"/>
    <row r="168" spans="2:39" ht="31.5" customHeight="1">
      <c r="C168" s="918" t="s">
        <v>402</v>
      </c>
      <c r="D168" s="919"/>
      <c r="E168" s="919"/>
      <c r="F168" s="919"/>
      <c r="G168" s="919"/>
      <c r="H168" s="919"/>
      <c r="I168" s="919"/>
      <c r="J168" s="919"/>
      <c r="K168" s="919"/>
      <c r="L168" s="919"/>
      <c r="M168" s="919"/>
      <c r="N168" s="919"/>
      <c r="O168" s="919"/>
      <c r="P168" s="919"/>
      <c r="Q168" s="919"/>
      <c r="R168" s="919"/>
      <c r="S168" s="919"/>
      <c r="T168" s="919"/>
      <c r="U168" s="919"/>
      <c r="V168" s="919"/>
      <c r="W168" s="919"/>
      <c r="X168" s="919"/>
      <c r="Y168" s="919"/>
      <c r="Z168" s="919"/>
      <c r="AA168" s="919"/>
      <c r="AB168" s="919"/>
      <c r="AC168" s="919"/>
      <c r="AD168" s="919"/>
      <c r="AE168" s="919"/>
      <c r="AF168" s="919"/>
      <c r="AG168" s="919"/>
      <c r="AH168" s="919"/>
      <c r="AI168" s="919"/>
    </row>
    <row r="169" spans="2:39" ht="7.5" customHeight="1"/>
    <row r="170" spans="2:39" ht="15.75" customHeight="1">
      <c r="C170" s="919" t="s">
        <v>348</v>
      </c>
      <c r="D170" s="919"/>
      <c r="E170" s="919"/>
      <c r="F170" s="919"/>
      <c r="G170" s="919"/>
      <c r="H170" s="919"/>
      <c r="I170" s="919"/>
      <c r="J170" s="919"/>
      <c r="K170" s="919"/>
      <c r="L170" s="919"/>
      <c r="M170" s="919"/>
      <c r="N170" s="919"/>
      <c r="O170" s="919"/>
      <c r="P170" s="919"/>
      <c r="Q170" s="919"/>
      <c r="R170" s="919"/>
      <c r="S170" s="919"/>
      <c r="T170" s="919"/>
      <c r="U170" s="919"/>
      <c r="V170" s="919"/>
      <c r="W170" s="919"/>
      <c r="X170" s="919"/>
      <c r="Y170" s="919"/>
      <c r="Z170" s="919"/>
      <c r="AA170" s="919"/>
      <c r="AB170" s="919"/>
      <c r="AC170" s="919"/>
      <c r="AD170" s="919"/>
      <c r="AE170" s="919"/>
      <c r="AF170" s="919"/>
      <c r="AG170" s="919"/>
      <c r="AH170" s="919"/>
      <c r="AI170" s="919"/>
    </row>
    <row r="171" spans="2:39" ht="7.5" customHeight="1"/>
    <row r="172" spans="2:39" ht="15.75" customHeight="1">
      <c r="D172" s="919" t="s">
        <v>349</v>
      </c>
      <c r="E172" s="919"/>
      <c r="F172" s="919"/>
      <c r="G172" s="919"/>
      <c r="H172" s="919"/>
      <c r="I172" s="919"/>
      <c r="J172" s="919"/>
      <c r="K172" s="919"/>
      <c r="L172" s="919"/>
      <c r="M172" s="919"/>
      <c r="N172" s="919"/>
      <c r="O172" s="919"/>
      <c r="P172" s="919"/>
      <c r="Q172" s="919"/>
      <c r="R172" s="919"/>
      <c r="S172" s="919"/>
      <c r="T172" s="919"/>
      <c r="U172" s="919"/>
      <c r="V172" s="919"/>
      <c r="W172" s="919"/>
      <c r="X172" s="919"/>
      <c r="Y172" s="919"/>
      <c r="Z172" s="919"/>
      <c r="AA172" s="919"/>
      <c r="AB172" s="919"/>
      <c r="AC172" s="919"/>
      <c r="AD172" s="919"/>
      <c r="AE172" s="919"/>
      <c r="AF172" s="919"/>
      <c r="AG172" s="919"/>
    </row>
    <row r="173" spans="2:39" ht="7.5" customHeight="1"/>
    <row r="174" spans="2:39" ht="15.75" customHeight="1">
      <c r="E174" s="1" t="s">
        <v>63</v>
      </c>
      <c r="G174" s="823">
        <f>⑦日付!$E$6</f>
        <v>7</v>
      </c>
      <c r="H174" s="823"/>
      <c r="I174" s="1" t="s">
        <v>14</v>
      </c>
      <c r="J174" s="823">
        <f>⑦日付!$H$6</f>
        <v>0</v>
      </c>
      <c r="K174" s="823"/>
      <c r="L174" s="1" t="s">
        <v>15</v>
      </c>
      <c r="M174" s="823">
        <f>⑦日付!$K$6</f>
        <v>0</v>
      </c>
      <c r="N174" s="823"/>
      <c r="O174" s="1" t="s">
        <v>16</v>
      </c>
    </row>
    <row r="176" spans="2:39">
      <c r="I176" s="920" t="s">
        <v>398</v>
      </c>
      <c r="J176" s="920"/>
      <c r="K176" s="920"/>
      <c r="L176" s="920"/>
      <c r="M176" s="920"/>
      <c r="N176" s="920"/>
      <c r="O176" s="920"/>
      <c r="P176" s="920"/>
      <c r="Q176" s="920"/>
      <c r="S176" s="916">
        <f>①基本情報!$B$9</f>
        <v>0</v>
      </c>
      <c r="T176" s="916"/>
      <c r="U176" s="916"/>
      <c r="V176" s="916"/>
      <c r="W176" s="916"/>
      <c r="X176" s="916"/>
      <c r="Y176" s="916"/>
      <c r="Z176" s="916"/>
      <c r="AA176" s="916"/>
      <c r="AB176" s="916"/>
      <c r="AC176" s="916"/>
      <c r="AD176" s="916"/>
      <c r="AE176" s="916"/>
      <c r="AF176" s="916"/>
      <c r="AG176" s="916"/>
      <c r="AH176" s="916"/>
      <c r="AI176" s="916"/>
    </row>
    <row r="178" spans="11:32">
      <c r="K178" s="920" t="s">
        <v>400</v>
      </c>
      <c r="L178" s="920"/>
      <c r="M178" s="920"/>
      <c r="N178" s="920"/>
      <c r="O178" s="920"/>
      <c r="P178" s="920"/>
      <c r="Q178" s="920"/>
      <c r="T178" s="917">
        <f>①基本情報!$U$12</f>
        <v>0</v>
      </c>
      <c r="U178" s="917"/>
      <c r="V178" s="917"/>
      <c r="W178" s="917"/>
      <c r="X178" s="917"/>
      <c r="Y178" s="917"/>
      <c r="Z178" s="917"/>
      <c r="AA178" s="917"/>
      <c r="AB178" s="917"/>
      <c r="AC178" s="917"/>
      <c r="AD178" s="917"/>
      <c r="AE178" s="917"/>
      <c r="AF178" s="1" t="s">
        <v>350</v>
      </c>
    </row>
    <row r="187" spans="11:32" ht="27" customHeight="1"/>
  </sheetData>
  <sheetProtection sheet="1" objects="1" scenarios="1"/>
  <mergeCells count="427">
    <mergeCell ref="S176:AI176"/>
    <mergeCell ref="T178:AE178"/>
    <mergeCell ref="C168:AI168"/>
    <mergeCell ref="C170:AI170"/>
    <mergeCell ref="D172:AG172"/>
    <mergeCell ref="G174:H174"/>
    <mergeCell ref="J174:K174"/>
    <mergeCell ref="M174:N174"/>
    <mergeCell ref="I176:Q176"/>
    <mergeCell ref="K178:Q178"/>
    <mergeCell ref="Y163:AC165"/>
    <mergeCell ref="AD163:AF165"/>
    <mergeCell ref="AG163:AI165"/>
    <mergeCell ref="AM163:AM165"/>
    <mergeCell ref="G164:J165"/>
    <mergeCell ref="K164:N165"/>
    <mergeCell ref="C163:F165"/>
    <mergeCell ref="G163:J163"/>
    <mergeCell ref="K163:N163"/>
    <mergeCell ref="O163:P165"/>
    <mergeCell ref="Q163:R165"/>
    <mergeCell ref="S163:X165"/>
    <mergeCell ref="Y160:AC162"/>
    <mergeCell ref="AD160:AF162"/>
    <mergeCell ref="AG160:AI162"/>
    <mergeCell ref="AM160:AM162"/>
    <mergeCell ref="G161:J162"/>
    <mergeCell ref="K161:N162"/>
    <mergeCell ref="C160:F162"/>
    <mergeCell ref="G160:J160"/>
    <mergeCell ref="K160:N160"/>
    <mergeCell ref="O160:P162"/>
    <mergeCell ref="Q160:R162"/>
    <mergeCell ref="S160:X162"/>
    <mergeCell ref="Y157:AC159"/>
    <mergeCell ref="AD157:AF159"/>
    <mergeCell ref="AG157:AI159"/>
    <mergeCell ref="AM157:AM159"/>
    <mergeCell ref="G158:J159"/>
    <mergeCell ref="K158:N159"/>
    <mergeCell ref="C157:F159"/>
    <mergeCell ref="G157:J157"/>
    <mergeCell ref="K157:N157"/>
    <mergeCell ref="O157:P159"/>
    <mergeCell ref="Q157:R159"/>
    <mergeCell ref="S157:X159"/>
    <mergeCell ref="Y154:AC156"/>
    <mergeCell ref="AD154:AF156"/>
    <mergeCell ref="AG154:AI156"/>
    <mergeCell ref="AM154:AM156"/>
    <mergeCell ref="G155:J156"/>
    <mergeCell ref="K155:N156"/>
    <mergeCell ref="C154:F156"/>
    <mergeCell ref="G154:J154"/>
    <mergeCell ref="K154:N154"/>
    <mergeCell ref="O154:P156"/>
    <mergeCell ref="Q154:R156"/>
    <mergeCell ref="S154:X156"/>
    <mergeCell ref="Y151:AC153"/>
    <mergeCell ref="AD151:AF153"/>
    <mergeCell ref="AG151:AI153"/>
    <mergeCell ref="AM151:AM153"/>
    <mergeCell ref="G152:J153"/>
    <mergeCell ref="K152:N153"/>
    <mergeCell ref="C151:F153"/>
    <mergeCell ref="G151:J151"/>
    <mergeCell ref="K151:N151"/>
    <mergeCell ref="O151:P153"/>
    <mergeCell ref="Q151:R153"/>
    <mergeCell ref="S151:X153"/>
    <mergeCell ref="Y148:AC150"/>
    <mergeCell ref="AD148:AF150"/>
    <mergeCell ref="AG148:AI150"/>
    <mergeCell ref="AM148:AM150"/>
    <mergeCell ref="G149:J150"/>
    <mergeCell ref="K149:N150"/>
    <mergeCell ref="C148:F150"/>
    <mergeCell ref="G148:J148"/>
    <mergeCell ref="K148:N148"/>
    <mergeCell ref="O148:P150"/>
    <mergeCell ref="Q148:R150"/>
    <mergeCell ref="S148:X150"/>
    <mergeCell ref="S145:X147"/>
    <mergeCell ref="Y145:AC147"/>
    <mergeCell ref="AD145:AF147"/>
    <mergeCell ref="AG145:AI147"/>
    <mergeCell ref="AM145:AM147"/>
    <mergeCell ref="G146:J147"/>
    <mergeCell ref="K146:N147"/>
    <mergeCell ref="K143:N144"/>
    <mergeCell ref="C145:F147"/>
    <mergeCell ref="G145:J145"/>
    <mergeCell ref="K145:N145"/>
    <mergeCell ref="O145:P147"/>
    <mergeCell ref="Q145:R147"/>
    <mergeCell ref="C142:F144"/>
    <mergeCell ref="G142:N142"/>
    <mergeCell ref="O142:P144"/>
    <mergeCell ref="Q142:R144"/>
    <mergeCell ref="S142:X144"/>
    <mergeCell ref="Y142:AC144"/>
    <mergeCell ref="AD142:AF144"/>
    <mergeCell ref="AG142:AI144"/>
    <mergeCell ref="G143:J144"/>
    <mergeCell ref="C135:J136"/>
    <mergeCell ref="K135:Q136"/>
    <mergeCell ref="R135:AI136"/>
    <mergeCell ref="O138:U138"/>
    <mergeCell ref="V138:AB138"/>
    <mergeCell ref="AC138:AI138"/>
    <mergeCell ref="O139:U140"/>
    <mergeCell ref="V139:AB140"/>
    <mergeCell ref="AC139:AI140"/>
    <mergeCell ref="C138:E140"/>
    <mergeCell ref="F138:N140"/>
    <mergeCell ref="O132:U132"/>
    <mergeCell ref="V132:AB132"/>
    <mergeCell ref="AC132:AI132"/>
    <mergeCell ref="O133:U134"/>
    <mergeCell ref="V133:AB134"/>
    <mergeCell ref="AC133:AI134"/>
    <mergeCell ref="C132:E134"/>
    <mergeCell ref="F132:G134"/>
    <mergeCell ref="H132:N134"/>
    <mergeCell ref="C128:J128"/>
    <mergeCell ref="K128:N128"/>
    <mergeCell ref="P128:AB128"/>
    <mergeCell ref="AC128:AI130"/>
    <mergeCell ref="C129:J130"/>
    <mergeCell ref="K129:N130"/>
    <mergeCell ref="O129:AB130"/>
    <mergeCell ref="T123:Z123"/>
    <mergeCell ref="H124:AD124"/>
    <mergeCell ref="C126:J126"/>
    <mergeCell ref="K126:N126"/>
    <mergeCell ref="O126:AB127"/>
    <mergeCell ref="AC126:AI127"/>
    <mergeCell ref="C127:J127"/>
    <mergeCell ref="K127:N127"/>
    <mergeCell ref="L123:S123"/>
    <mergeCell ref="S117:AI117"/>
    <mergeCell ref="T119:AE119"/>
    <mergeCell ref="K122:M122"/>
    <mergeCell ref="R122:AI122"/>
    <mergeCell ref="C109:AI109"/>
    <mergeCell ref="C111:AI111"/>
    <mergeCell ref="D113:AG113"/>
    <mergeCell ref="G115:H115"/>
    <mergeCell ref="J115:K115"/>
    <mergeCell ref="M115:N115"/>
    <mergeCell ref="I117:Q117"/>
    <mergeCell ref="K119:Q119"/>
    <mergeCell ref="Y104:AC106"/>
    <mergeCell ref="AD104:AF106"/>
    <mergeCell ref="AG104:AI106"/>
    <mergeCell ref="AM104:AM106"/>
    <mergeCell ref="G105:J106"/>
    <mergeCell ref="K105:N106"/>
    <mergeCell ref="C104:F106"/>
    <mergeCell ref="G104:J104"/>
    <mergeCell ref="K104:N104"/>
    <mergeCell ref="O104:P106"/>
    <mergeCell ref="Q104:R106"/>
    <mergeCell ref="S104:X106"/>
    <mergeCell ref="Y101:AC103"/>
    <mergeCell ref="AD101:AF103"/>
    <mergeCell ref="AG101:AI103"/>
    <mergeCell ref="AM101:AM103"/>
    <mergeCell ref="G102:J103"/>
    <mergeCell ref="K102:N103"/>
    <mergeCell ref="C101:F103"/>
    <mergeCell ref="G101:J101"/>
    <mergeCell ref="K101:N101"/>
    <mergeCell ref="O101:P103"/>
    <mergeCell ref="Q101:R103"/>
    <mergeCell ref="S101:X103"/>
    <mergeCell ref="Y98:AC100"/>
    <mergeCell ref="AD98:AF100"/>
    <mergeCell ref="AG98:AI100"/>
    <mergeCell ref="AM98:AM100"/>
    <mergeCell ref="G99:J100"/>
    <mergeCell ref="K99:N100"/>
    <mergeCell ref="C98:F100"/>
    <mergeCell ref="G98:J98"/>
    <mergeCell ref="K98:N98"/>
    <mergeCell ref="O98:P100"/>
    <mergeCell ref="Q98:R100"/>
    <mergeCell ref="S98:X100"/>
    <mergeCell ref="Y95:AC97"/>
    <mergeCell ref="AD95:AF97"/>
    <mergeCell ref="AG95:AI97"/>
    <mergeCell ref="AM95:AM97"/>
    <mergeCell ref="G96:J97"/>
    <mergeCell ref="K96:N97"/>
    <mergeCell ref="C95:F97"/>
    <mergeCell ref="G95:J95"/>
    <mergeCell ref="K95:N95"/>
    <mergeCell ref="O95:P97"/>
    <mergeCell ref="Q95:R97"/>
    <mergeCell ref="S95:X97"/>
    <mergeCell ref="Y92:AC94"/>
    <mergeCell ref="AD92:AF94"/>
    <mergeCell ref="AG92:AI94"/>
    <mergeCell ref="AM92:AM94"/>
    <mergeCell ref="G93:J94"/>
    <mergeCell ref="K93:N94"/>
    <mergeCell ref="C92:F94"/>
    <mergeCell ref="G92:J92"/>
    <mergeCell ref="K92:N92"/>
    <mergeCell ref="O92:P94"/>
    <mergeCell ref="Q92:R94"/>
    <mergeCell ref="S92:X94"/>
    <mergeCell ref="Y89:AC91"/>
    <mergeCell ref="AD89:AF91"/>
    <mergeCell ref="AG89:AI91"/>
    <mergeCell ref="AM89:AM91"/>
    <mergeCell ref="G90:J91"/>
    <mergeCell ref="K90:N91"/>
    <mergeCell ref="C89:F91"/>
    <mergeCell ref="G89:J89"/>
    <mergeCell ref="K89:N89"/>
    <mergeCell ref="O89:P91"/>
    <mergeCell ref="Q89:R91"/>
    <mergeCell ref="S89:X91"/>
    <mergeCell ref="S86:X88"/>
    <mergeCell ref="Y86:AC88"/>
    <mergeCell ref="AD86:AF88"/>
    <mergeCell ref="AG86:AI88"/>
    <mergeCell ref="AM86:AM88"/>
    <mergeCell ref="G87:J88"/>
    <mergeCell ref="K87:N88"/>
    <mergeCell ref="K84:N85"/>
    <mergeCell ref="C86:F88"/>
    <mergeCell ref="G86:J86"/>
    <mergeCell ref="K86:N86"/>
    <mergeCell ref="O86:P88"/>
    <mergeCell ref="Q86:R88"/>
    <mergeCell ref="C83:F85"/>
    <mergeCell ref="G83:N83"/>
    <mergeCell ref="O83:P85"/>
    <mergeCell ref="Q83:R85"/>
    <mergeCell ref="S83:X85"/>
    <mergeCell ref="Y83:AC85"/>
    <mergeCell ref="AD83:AF85"/>
    <mergeCell ref="AG83:AI85"/>
    <mergeCell ref="G84:J85"/>
    <mergeCell ref="C76:J77"/>
    <mergeCell ref="K76:Q77"/>
    <mergeCell ref="R76:AI77"/>
    <mergeCell ref="O79:U79"/>
    <mergeCell ref="V79:AB79"/>
    <mergeCell ref="AC79:AI79"/>
    <mergeCell ref="O80:U81"/>
    <mergeCell ref="V80:AB81"/>
    <mergeCell ref="AC80:AI81"/>
    <mergeCell ref="C79:E81"/>
    <mergeCell ref="F79:N81"/>
    <mergeCell ref="O73:U73"/>
    <mergeCell ref="V73:AB73"/>
    <mergeCell ref="AC73:AI73"/>
    <mergeCell ref="O74:U75"/>
    <mergeCell ref="V74:AB75"/>
    <mergeCell ref="AC74:AI75"/>
    <mergeCell ref="C73:E75"/>
    <mergeCell ref="F73:G75"/>
    <mergeCell ref="H73:N75"/>
    <mergeCell ref="C69:J69"/>
    <mergeCell ref="K69:N69"/>
    <mergeCell ref="P69:AB69"/>
    <mergeCell ref="AC69:AI71"/>
    <mergeCell ref="C70:J71"/>
    <mergeCell ref="K70:N71"/>
    <mergeCell ref="O70:AB71"/>
    <mergeCell ref="T64:Z64"/>
    <mergeCell ref="H65:AD65"/>
    <mergeCell ref="C67:J67"/>
    <mergeCell ref="K67:N67"/>
    <mergeCell ref="O67:AB68"/>
    <mergeCell ref="AC67:AI68"/>
    <mergeCell ref="C68:J68"/>
    <mergeCell ref="K68:N68"/>
    <mergeCell ref="L64:S64"/>
    <mergeCell ref="S58:AI58"/>
    <mergeCell ref="T60:AE60"/>
    <mergeCell ref="K63:M63"/>
    <mergeCell ref="R63:AI63"/>
    <mergeCell ref="C50:AI50"/>
    <mergeCell ref="C52:AI52"/>
    <mergeCell ref="D54:AG54"/>
    <mergeCell ref="G56:H56"/>
    <mergeCell ref="J56:K56"/>
    <mergeCell ref="M56:N56"/>
    <mergeCell ref="I58:Q58"/>
    <mergeCell ref="K60:Q60"/>
    <mergeCell ref="Y45:AC47"/>
    <mergeCell ref="AD45:AF47"/>
    <mergeCell ref="AG45:AI47"/>
    <mergeCell ref="AM45:AM47"/>
    <mergeCell ref="G46:J47"/>
    <mergeCell ref="K46:N47"/>
    <mergeCell ref="C45:F47"/>
    <mergeCell ref="G45:J45"/>
    <mergeCell ref="K45:N45"/>
    <mergeCell ref="O45:P47"/>
    <mergeCell ref="Q45:R47"/>
    <mergeCell ref="S45:X47"/>
    <mergeCell ref="Y42:AC44"/>
    <mergeCell ref="AD42:AF44"/>
    <mergeCell ref="AG42:AI44"/>
    <mergeCell ref="AM42:AM44"/>
    <mergeCell ref="G43:J44"/>
    <mergeCell ref="K43:N44"/>
    <mergeCell ref="C42:F44"/>
    <mergeCell ref="G42:J42"/>
    <mergeCell ref="K42:N42"/>
    <mergeCell ref="O42:P44"/>
    <mergeCell ref="Q42:R44"/>
    <mergeCell ref="S42:X44"/>
    <mergeCell ref="Y39:AC41"/>
    <mergeCell ref="AD39:AF41"/>
    <mergeCell ref="AG39:AI41"/>
    <mergeCell ref="AM39:AM41"/>
    <mergeCell ref="G40:J41"/>
    <mergeCell ref="K40:N41"/>
    <mergeCell ref="C39:F41"/>
    <mergeCell ref="G39:J39"/>
    <mergeCell ref="K39:N39"/>
    <mergeCell ref="O39:P41"/>
    <mergeCell ref="Q39:R41"/>
    <mergeCell ref="S39:X41"/>
    <mergeCell ref="Y36:AC38"/>
    <mergeCell ref="AD36:AF38"/>
    <mergeCell ref="AG36:AI38"/>
    <mergeCell ref="AM36:AM38"/>
    <mergeCell ref="G37:J38"/>
    <mergeCell ref="K37:N38"/>
    <mergeCell ref="C36:F38"/>
    <mergeCell ref="G36:J36"/>
    <mergeCell ref="K36:N36"/>
    <mergeCell ref="O36:P38"/>
    <mergeCell ref="Q36:R38"/>
    <mergeCell ref="S36:X38"/>
    <mergeCell ref="Y33:AC35"/>
    <mergeCell ref="AD33:AF35"/>
    <mergeCell ref="AG33:AI35"/>
    <mergeCell ref="AM33:AM35"/>
    <mergeCell ref="G34:J35"/>
    <mergeCell ref="K34:N35"/>
    <mergeCell ref="C33:F35"/>
    <mergeCell ref="G33:J33"/>
    <mergeCell ref="K33:N33"/>
    <mergeCell ref="O33:P35"/>
    <mergeCell ref="Q33:R35"/>
    <mergeCell ref="S33:X35"/>
    <mergeCell ref="Y30:AC32"/>
    <mergeCell ref="AD30:AF32"/>
    <mergeCell ref="AG30:AI32"/>
    <mergeCell ref="AM30:AM32"/>
    <mergeCell ref="G31:J32"/>
    <mergeCell ref="K31:N32"/>
    <mergeCell ref="C30:F32"/>
    <mergeCell ref="G30:J30"/>
    <mergeCell ref="K30:N30"/>
    <mergeCell ref="O30:P32"/>
    <mergeCell ref="Q30:R32"/>
    <mergeCell ref="S30:X32"/>
    <mergeCell ref="S27:X29"/>
    <mergeCell ref="Y27:AC29"/>
    <mergeCell ref="AD27:AF29"/>
    <mergeCell ref="AG27:AI29"/>
    <mergeCell ref="AM27:AM29"/>
    <mergeCell ref="G28:J29"/>
    <mergeCell ref="K28:N29"/>
    <mergeCell ref="K25:N26"/>
    <mergeCell ref="C27:F29"/>
    <mergeCell ref="G27:J27"/>
    <mergeCell ref="K27:N27"/>
    <mergeCell ref="O27:P29"/>
    <mergeCell ref="Q27:R29"/>
    <mergeCell ref="C24:F26"/>
    <mergeCell ref="G24:N24"/>
    <mergeCell ref="O24:P26"/>
    <mergeCell ref="Q24:R26"/>
    <mergeCell ref="S24:X26"/>
    <mergeCell ref="Y24:AC26"/>
    <mergeCell ref="AD24:AF26"/>
    <mergeCell ref="AG24:AI26"/>
    <mergeCell ref="G25:J26"/>
    <mergeCell ref="C17:J18"/>
    <mergeCell ref="K17:Q18"/>
    <mergeCell ref="R17:AI18"/>
    <mergeCell ref="O20:U20"/>
    <mergeCell ref="V20:AB20"/>
    <mergeCell ref="AC20:AI20"/>
    <mergeCell ref="O21:U22"/>
    <mergeCell ref="V21:AB22"/>
    <mergeCell ref="AC21:AI22"/>
    <mergeCell ref="C20:E22"/>
    <mergeCell ref="F20:N22"/>
    <mergeCell ref="O14:U14"/>
    <mergeCell ref="V14:AB14"/>
    <mergeCell ref="AC14:AI14"/>
    <mergeCell ref="O15:U16"/>
    <mergeCell ref="V15:AB16"/>
    <mergeCell ref="AC15:AI16"/>
    <mergeCell ref="C14:E16"/>
    <mergeCell ref="F14:G16"/>
    <mergeCell ref="H14:N16"/>
    <mergeCell ref="D1:J1"/>
    <mergeCell ref="K4:M4"/>
    <mergeCell ref="R4:AI4"/>
    <mergeCell ref="T5:Z5"/>
    <mergeCell ref="C10:J10"/>
    <mergeCell ref="K10:N10"/>
    <mergeCell ref="P10:AB10"/>
    <mergeCell ref="AC10:AI12"/>
    <mergeCell ref="C11:J12"/>
    <mergeCell ref="K11:N12"/>
    <mergeCell ref="O11:AB12"/>
    <mergeCell ref="H6:AD6"/>
    <mergeCell ref="C8:J8"/>
    <mergeCell ref="K8:N8"/>
    <mergeCell ref="O8:AB9"/>
    <mergeCell ref="AC8:AI9"/>
    <mergeCell ref="C9:J9"/>
    <mergeCell ref="K9:N9"/>
    <mergeCell ref="L5:S5"/>
  </mergeCells>
  <phoneticPr fontId="2"/>
  <hyperlinks>
    <hyperlink ref="D1" location="Top!A1" display="Topへ戻る" xr:uid="{00000000-0004-0000-1700-000000000000}"/>
  </hyperlinks>
  <pageMargins left="0.39370078740157483" right="0.35433070866141736" top="0.51181102362204722" bottom="0.51181102362204722" header="0.23622047244094491" footer="0.19685039370078741"/>
  <pageSetup paperSize="9" orientation="portrait" r:id="rId1"/>
  <headerFooter alignWithMargins="0"/>
  <rowBreaks count="2" manualBreakCount="2">
    <brk id="61" min="1" max="35" man="1"/>
    <brk id="120" min="1" max="35"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17"/>
  <sheetViews>
    <sheetView showGridLines="0" showRowColHeaders="0" showZeros="0" zoomScaleNormal="100" zoomScaleSheetLayoutView="120" workbookViewId="0"/>
  </sheetViews>
  <sheetFormatPr defaultColWidth="9" defaultRowHeight="13"/>
  <cols>
    <col min="1" max="1" width="24.08984375" style="96" customWidth="1"/>
    <col min="2" max="2" width="8" style="96" customWidth="1"/>
    <col min="3" max="3" width="8.26953125" style="96" customWidth="1"/>
    <col min="4" max="4" width="6.08984375" style="96" customWidth="1"/>
    <col min="5" max="5" width="2.453125" style="96" customWidth="1"/>
    <col min="6" max="6" width="11.26953125" style="96" customWidth="1"/>
    <col min="7" max="7" width="10.6328125" style="96" customWidth="1"/>
    <col min="8" max="8" width="11.453125" style="96" customWidth="1"/>
    <col min="9" max="10" width="10.26953125" style="96" customWidth="1"/>
    <col min="11" max="16384" width="9" style="96"/>
  </cols>
  <sheetData>
    <row r="1" spans="1:10" ht="33.75" customHeight="1">
      <c r="A1" s="98" t="s">
        <v>92</v>
      </c>
    </row>
    <row r="2" spans="1:10" ht="21" customHeight="1">
      <c r="A2" s="340"/>
      <c r="B2" s="366" t="s">
        <v>273</v>
      </c>
      <c r="C2" s="366"/>
      <c r="D2" s="340"/>
      <c r="E2" s="340"/>
      <c r="F2" s="340"/>
      <c r="G2" s="347"/>
      <c r="H2" s="347"/>
      <c r="I2" s="347"/>
      <c r="J2" s="347"/>
    </row>
    <row r="3" spans="1:10">
      <c r="A3" s="341" t="s">
        <v>411</v>
      </c>
      <c r="B3" s="341" t="s">
        <v>108</v>
      </c>
      <c r="C3" s="341" t="s">
        <v>109</v>
      </c>
      <c r="D3" s="943" t="s">
        <v>110</v>
      </c>
      <c r="E3" s="944"/>
      <c r="F3" s="342" t="s">
        <v>115</v>
      </c>
      <c r="G3" s="342" t="s">
        <v>275</v>
      </c>
      <c r="H3" s="350" t="s">
        <v>276</v>
      </c>
      <c r="I3" s="347"/>
      <c r="J3" s="347"/>
    </row>
    <row r="4" spans="1:10">
      <c r="A4" s="343">
        <f>①基本情報!$B$9</f>
        <v>0</v>
      </c>
      <c r="B4" s="343">
        <f>'⑤-2関東男選択'!$W$21</f>
        <v>0</v>
      </c>
      <c r="C4" s="343">
        <f>'⑥-2関東女選択'!$W$18</f>
        <v>0</v>
      </c>
      <c r="D4" s="344">
        <f>SUM(B4:C4)</f>
        <v>0</v>
      </c>
      <c r="E4" s="345"/>
      <c r="F4" s="346">
        <f>$D$4*C6</f>
        <v>0</v>
      </c>
      <c r="G4" s="351">
        <f>$D$4*C7</f>
        <v>0</v>
      </c>
      <c r="H4" s="352">
        <f>SUM(F4:G4)</f>
        <v>0</v>
      </c>
      <c r="I4" s="347"/>
      <c r="J4" s="347"/>
    </row>
    <row r="5" spans="1:10">
      <c r="A5" s="347"/>
      <c r="B5" s="347"/>
      <c r="C5" s="347"/>
      <c r="D5" s="347"/>
      <c r="E5" s="347"/>
      <c r="F5" s="347"/>
      <c r="G5" s="347"/>
      <c r="H5" s="347"/>
      <c r="I5" s="347"/>
      <c r="J5" s="347"/>
    </row>
    <row r="6" spans="1:10">
      <c r="A6" s="348" t="s">
        <v>111</v>
      </c>
      <c r="B6" s="349" t="s">
        <v>112</v>
      </c>
      <c r="C6" s="353">
        <v>3000</v>
      </c>
      <c r="D6" s="347"/>
      <c r="E6" s="347"/>
      <c r="F6" s="347"/>
      <c r="G6" s="347"/>
      <c r="H6" s="347"/>
      <c r="I6" s="347"/>
      <c r="J6" s="347"/>
    </row>
    <row r="7" spans="1:10">
      <c r="A7" s="348"/>
      <c r="B7" s="354" t="s">
        <v>274</v>
      </c>
      <c r="C7" s="353">
        <v>1500</v>
      </c>
      <c r="D7" s="347" t="s">
        <v>116</v>
      </c>
      <c r="E7" s="347"/>
      <c r="F7" s="347"/>
      <c r="G7" s="347"/>
      <c r="H7" s="347"/>
      <c r="I7" s="347"/>
      <c r="J7" s="347"/>
    </row>
    <row r="10" spans="1:10" ht="21" customHeight="1">
      <c r="A10" s="340"/>
      <c r="B10" s="366" t="s">
        <v>327</v>
      </c>
      <c r="C10" s="366"/>
      <c r="D10" s="340"/>
      <c r="E10" s="340"/>
      <c r="F10" s="340"/>
      <c r="G10" s="347"/>
      <c r="H10" s="347"/>
      <c r="I10" s="347"/>
      <c r="J10" s="347"/>
    </row>
    <row r="11" spans="1:10">
      <c r="A11" s="367" t="s">
        <v>411</v>
      </c>
      <c r="B11" s="367" t="s">
        <v>108</v>
      </c>
      <c r="C11" s="367" t="s">
        <v>109</v>
      </c>
      <c r="D11" s="945" t="s">
        <v>110</v>
      </c>
      <c r="E11" s="946"/>
      <c r="F11" s="368" t="s">
        <v>322</v>
      </c>
    </row>
    <row r="12" spans="1:10">
      <c r="A12" s="343">
        <f>①基本情報!$B$9</f>
        <v>0</v>
      </c>
      <c r="B12" s="369">
        <f>'⑤-3県男選択'!$W$21</f>
        <v>0</v>
      </c>
      <c r="C12" s="369">
        <f>'⑥-3県女選択'!$W$18</f>
        <v>0</v>
      </c>
      <c r="D12" s="947">
        <f>SUM(B12:C12)</f>
        <v>0</v>
      </c>
      <c r="E12" s="948"/>
      <c r="F12" s="370">
        <f>(B12+C12)*D17</f>
        <v>0</v>
      </c>
    </row>
    <row r="14" spans="1:10">
      <c r="B14" s="96" t="s">
        <v>111</v>
      </c>
    </row>
    <row r="15" spans="1:10">
      <c r="B15" s="941" t="s">
        <v>112</v>
      </c>
      <c r="C15" s="942"/>
      <c r="D15" s="371">
        <v>300</v>
      </c>
      <c r="E15" s="372" t="s">
        <v>323</v>
      </c>
    </row>
    <row r="16" spans="1:10">
      <c r="B16" s="941" t="s">
        <v>324</v>
      </c>
      <c r="C16" s="942"/>
      <c r="D16" s="371">
        <v>200</v>
      </c>
      <c r="E16" s="372" t="s">
        <v>323</v>
      </c>
    </row>
    <row r="17" spans="2:6">
      <c r="B17" s="941" t="s">
        <v>325</v>
      </c>
      <c r="C17" s="942"/>
      <c r="D17" s="371">
        <f>SUM(D15:D16)</f>
        <v>500</v>
      </c>
      <c r="E17" s="372" t="s">
        <v>323</v>
      </c>
      <c r="F17" s="96" t="s">
        <v>326</v>
      </c>
    </row>
  </sheetData>
  <sheetProtection sheet="1" objects="1" scenarios="1"/>
  <mergeCells count="6">
    <mergeCell ref="B16:C16"/>
    <mergeCell ref="B17:C17"/>
    <mergeCell ref="D3:E3"/>
    <mergeCell ref="D11:E11"/>
    <mergeCell ref="D12:E12"/>
    <mergeCell ref="B15:C15"/>
  </mergeCells>
  <phoneticPr fontId="2"/>
  <conditionalFormatting sqref="B12:C12">
    <cfRule type="cellIs" dxfId="8" priority="1" operator="equal">
      <formula>0</formula>
    </cfRule>
  </conditionalFormatting>
  <hyperlinks>
    <hyperlink ref="A1" location="Top!A1" display="Topへ戻る" xr:uid="{00000000-0004-0000-1800-000000000000}"/>
  </hyperlinks>
  <printOptions horizontalCentered="1"/>
  <pageMargins left="0.70866141732283472" right="0.70866141732283472" top="0.35433070866141736" bottom="0.15748031496062992" header="0.31496062992125984" footer="0.31496062992125984"/>
  <pageSetup paperSize="9" scale="96" orientation="portrait" r:id="rId1"/>
  <ignoredErrors>
    <ignoredError sqref="D4:H4"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A228"/>
  <sheetViews>
    <sheetView showGridLines="0" showRowColHeaders="0" showZeros="0" zoomScaleNormal="100" workbookViewId="0">
      <selection activeCell="D1" sqref="D1:H1"/>
    </sheetView>
  </sheetViews>
  <sheetFormatPr defaultColWidth="9" defaultRowHeight="13"/>
  <cols>
    <col min="1" max="35" width="2.7265625" style="1" customWidth="1"/>
    <col min="36" max="36" width="2.26953125" style="1" customWidth="1"/>
    <col min="37" max="71" width="2.7265625" style="1" customWidth="1"/>
    <col min="72" max="77" width="2.26953125" style="1" customWidth="1"/>
    <col min="78" max="79" width="0" style="1" hidden="1" customWidth="1"/>
    <col min="80" max="16384" width="9" style="1"/>
  </cols>
  <sheetData>
    <row r="1" spans="1:79" ht="36" customHeight="1">
      <c r="D1" s="558" t="s">
        <v>92</v>
      </c>
      <c r="E1" s="559"/>
      <c r="F1" s="559"/>
      <c r="G1" s="559"/>
      <c r="H1" s="560"/>
      <c r="I1" s="120"/>
    </row>
    <row r="2" spans="1:79" ht="24.75" customHeight="1">
      <c r="A2" s="52"/>
      <c r="B2" s="52" t="s">
        <v>117</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3"/>
      <c r="AL2" s="53" t="s">
        <v>75</v>
      </c>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95"/>
      <c r="CA2" s="1" t="s">
        <v>121</v>
      </c>
    </row>
    <row r="3" spans="1:79" ht="12" customHeight="1">
      <c r="A3" s="52"/>
      <c r="B3" s="52"/>
      <c r="C3" s="52"/>
      <c r="D3" s="74"/>
      <c r="E3" s="75"/>
      <c r="F3" s="52" t="s">
        <v>103</v>
      </c>
      <c r="G3" s="52"/>
      <c r="H3" s="52"/>
      <c r="I3" s="52"/>
      <c r="J3" s="52"/>
      <c r="K3" s="76"/>
      <c r="L3" s="77"/>
      <c r="M3" s="52" t="s">
        <v>104</v>
      </c>
      <c r="N3" s="52"/>
      <c r="O3" s="52"/>
      <c r="P3" s="52"/>
      <c r="Q3" s="52"/>
      <c r="R3" s="52"/>
      <c r="S3" s="52"/>
      <c r="T3" s="52"/>
      <c r="U3" s="338"/>
      <c r="V3" s="339"/>
      <c r="W3" s="52" t="s">
        <v>103</v>
      </c>
      <c r="X3" s="52"/>
      <c r="Y3" s="52"/>
      <c r="Z3" s="52"/>
      <c r="AA3" s="52"/>
      <c r="AB3" s="52"/>
      <c r="AC3" s="52"/>
      <c r="AD3" s="52"/>
      <c r="AE3" s="52"/>
      <c r="AF3" s="52"/>
      <c r="AG3" s="52"/>
      <c r="AH3" s="52"/>
      <c r="AI3" s="52"/>
      <c r="AJ3" s="52"/>
      <c r="AK3" s="53"/>
      <c r="AL3" s="53"/>
      <c r="AM3" s="53"/>
      <c r="AN3" s="74"/>
      <c r="AO3" s="75"/>
      <c r="AP3" s="53" t="s">
        <v>103</v>
      </c>
      <c r="AQ3" s="53"/>
      <c r="AR3" s="53"/>
      <c r="AS3" s="53"/>
      <c r="AT3" s="53"/>
      <c r="AU3" s="76"/>
      <c r="AV3" s="77"/>
      <c r="AW3" s="53" t="s">
        <v>104</v>
      </c>
      <c r="AX3" s="53"/>
      <c r="AY3" s="53"/>
      <c r="AZ3" s="53"/>
      <c r="BA3" s="53"/>
      <c r="BB3" s="53"/>
      <c r="BC3" s="53"/>
      <c r="BD3" s="53"/>
      <c r="BE3" s="338"/>
      <c r="BF3" s="339"/>
      <c r="BG3" s="53" t="s">
        <v>103</v>
      </c>
      <c r="BH3" s="53"/>
      <c r="BI3" s="53"/>
      <c r="BJ3" s="53"/>
      <c r="BK3" s="53"/>
      <c r="BL3" s="53"/>
      <c r="BM3" s="53"/>
      <c r="BN3" s="53"/>
      <c r="BO3" s="53"/>
      <c r="BP3" s="53"/>
      <c r="BQ3" s="53"/>
      <c r="BR3" s="53"/>
      <c r="BS3" s="53"/>
      <c r="BT3" s="95"/>
      <c r="BZ3" s="1">
        <v>1</v>
      </c>
      <c r="CA3" s="1" t="s">
        <v>122</v>
      </c>
    </row>
    <row r="4" spans="1:79" ht="6.75" customHeight="1">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2"/>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95"/>
      <c r="BZ4" s="1">
        <v>2</v>
      </c>
      <c r="CA4" s="1" t="s">
        <v>123</v>
      </c>
    </row>
    <row r="5" spans="1:79" ht="18" customHeight="1" thickBot="1">
      <c r="A5" s="58"/>
      <c r="B5" s="486" t="s">
        <v>64</v>
      </c>
      <c r="C5" s="486"/>
      <c r="D5" s="486"/>
      <c r="E5" s="486"/>
      <c r="F5" s="486"/>
      <c r="G5" s="486"/>
      <c r="H5" s="486"/>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2"/>
      <c r="AK5" s="59"/>
      <c r="AL5" s="561" t="s">
        <v>64</v>
      </c>
      <c r="AM5" s="561"/>
      <c r="AN5" s="561"/>
      <c r="AO5" s="561"/>
      <c r="AP5" s="561"/>
      <c r="AQ5" s="561"/>
      <c r="AR5" s="561"/>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95"/>
      <c r="BZ5" s="1">
        <v>3</v>
      </c>
      <c r="CA5" s="1" t="s">
        <v>124</v>
      </c>
    </row>
    <row r="6" spans="1:79" ht="12" customHeight="1">
      <c r="A6" s="58"/>
      <c r="B6" s="569" t="s">
        <v>31</v>
      </c>
      <c r="C6" s="570"/>
      <c r="D6" s="570"/>
      <c r="E6" s="570"/>
      <c r="F6" s="570"/>
      <c r="G6" s="570"/>
      <c r="H6" s="570"/>
      <c r="I6" s="571"/>
      <c r="J6" s="460" t="s">
        <v>31</v>
      </c>
      <c r="K6" s="461"/>
      <c r="L6" s="461"/>
      <c r="M6" s="462"/>
      <c r="N6" s="581" t="s">
        <v>0</v>
      </c>
      <c r="O6" s="570"/>
      <c r="P6" s="570"/>
      <c r="Q6" s="570"/>
      <c r="R6" s="570"/>
      <c r="S6" s="570"/>
      <c r="T6" s="570"/>
      <c r="U6" s="570"/>
      <c r="V6" s="570"/>
      <c r="W6" s="570"/>
      <c r="X6" s="570"/>
      <c r="Y6" s="570"/>
      <c r="Z6" s="570"/>
      <c r="AA6" s="570"/>
      <c r="AB6" s="570"/>
      <c r="AC6" s="451" t="s">
        <v>1</v>
      </c>
      <c r="AD6" s="451"/>
      <c r="AE6" s="451"/>
      <c r="AF6" s="451"/>
      <c r="AG6" s="451"/>
      <c r="AH6" s="451"/>
      <c r="AI6" s="579"/>
      <c r="AJ6" s="52"/>
      <c r="AK6" s="59"/>
      <c r="AL6" s="569" t="s">
        <v>31</v>
      </c>
      <c r="AM6" s="570"/>
      <c r="AN6" s="570"/>
      <c r="AO6" s="570"/>
      <c r="AP6" s="570"/>
      <c r="AQ6" s="570"/>
      <c r="AR6" s="570"/>
      <c r="AS6" s="571"/>
      <c r="AT6" s="460" t="s">
        <v>31</v>
      </c>
      <c r="AU6" s="461"/>
      <c r="AV6" s="461"/>
      <c r="AW6" s="462"/>
      <c r="AX6" s="581" t="s">
        <v>0</v>
      </c>
      <c r="AY6" s="570"/>
      <c r="AZ6" s="570"/>
      <c r="BA6" s="570"/>
      <c r="BB6" s="570"/>
      <c r="BC6" s="570"/>
      <c r="BD6" s="570"/>
      <c r="BE6" s="570"/>
      <c r="BF6" s="570"/>
      <c r="BG6" s="570"/>
      <c r="BH6" s="570"/>
      <c r="BI6" s="570"/>
      <c r="BJ6" s="570"/>
      <c r="BK6" s="570"/>
      <c r="BL6" s="570"/>
      <c r="BM6" s="488" t="s">
        <v>1</v>
      </c>
      <c r="BN6" s="488"/>
      <c r="BO6" s="488"/>
      <c r="BP6" s="488"/>
      <c r="BQ6" s="488"/>
      <c r="BR6" s="488"/>
      <c r="BS6" s="488"/>
      <c r="BT6" s="95"/>
      <c r="BZ6" s="1">
        <v>4</v>
      </c>
      <c r="CA6" s="1" t="s">
        <v>125</v>
      </c>
    </row>
    <row r="7" spans="1:79" ht="12" customHeight="1">
      <c r="A7" s="58"/>
      <c r="B7" s="572" t="s">
        <v>364</v>
      </c>
      <c r="C7" s="573"/>
      <c r="D7" s="573"/>
      <c r="E7" s="573"/>
      <c r="F7" s="573"/>
      <c r="G7" s="573"/>
      <c r="H7" s="573"/>
      <c r="I7" s="574"/>
      <c r="J7" s="578" t="s">
        <v>371</v>
      </c>
      <c r="K7" s="573"/>
      <c r="L7" s="573"/>
      <c r="M7" s="574"/>
      <c r="N7" s="582"/>
      <c r="O7" s="474"/>
      <c r="P7" s="474"/>
      <c r="Q7" s="474"/>
      <c r="R7" s="474"/>
      <c r="S7" s="474"/>
      <c r="T7" s="474"/>
      <c r="U7" s="474"/>
      <c r="V7" s="474"/>
      <c r="W7" s="474"/>
      <c r="X7" s="474"/>
      <c r="Y7" s="474"/>
      <c r="Z7" s="474"/>
      <c r="AA7" s="474"/>
      <c r="AB7" s="474"/>
      <c r="AC7" s="488"/>
      <c r="AD7" s="488"/>
      <c r="AE7" s="488"/>
      <c r="AF7" s="488"/>
      <c r="AG7" s="488"/>
      <c r="AH7" s="488"/>
      <c r="AI7" s="580"/>
      <c r="AJ7" s="52"/>
      <c r="AK7" s="59"/>
      <c r="AL7" s="572" t="s">
        <v>364</v>
      </c>
      <c r="AM7" s="573"/>
      <c r="AN7" s="573"/>
      <c r="AO7" s="573"/>
      <c r="AP7" s="573"/>
      <c r="AQ7" s="573"/>
      <c r="AR7" s="573"/>
      <c r="AS7" s="574"/>
      <c r="AT7" s="578" t="s">
        <v>371</v>
      </c>
      <c r="AU7" s="573"/>
      <c r="AV7" s="573"/>
      <c r="AW7" s="574"/>
      <c r="AX7" s="582"/>
      <c r="AY7" s="474"/>
      <c r="AZ7" s="474"/>
      <c r="BA7" s="474"/>
      <c r="BB7" s="474"/>
      <c r="BC7" s="474"/>
      <c r="BD7" s="474"/>
      <c r="BE7" s="474"/>
      <c r="BF7" s="474"/>
      <c r="BG7" s="474"/>
      <c r="BH7" s="474"/>
      <c r="BI7" s="474"/>
      <c r="BJ7" s="474"/>
      <c r="BK7" s="474"/>
      <c r="BL7" s="474"/>
      <c r="BM7" s="488"/>
      <c r="BN7" s="488"/>
      <c r="BO7" s="488"/>
      <c r="BP7" s="488"/>
      <c r="BQ7" s="488"/>
      <c r="BR7" s="488"/>
      <c r="BS7" s="488"/>
      <c r="BT7" s="95"/>
      <c r="BZ7" s="1">
        <v>5</v>
      </c>
      <c r="CA7" s="1" t="s">
        <v>126</v>
      </c>
    </row>
    <row r="8" spans="1:79" ht="12" customHeight="1">
      <c r="A8" s="58"/>
      <c r="B8" s="565"/>
      <c r="C8" s="563"/>
      <c r="D8" s="563"/>
      <c r="E8" s="563"/>
      <c r="F8" s="563"/>
      <c r="G8" s="563"/>
      <c r="H8" s="563"/>
      <c r="I8" s="564"/>
      <c r="J8" s="562"/>
      <c r="K8" s="563"/>
      <c r="L8" s="563"/>
      <c r="M8" s="564"/>
      <c r="N8" s="119" t="s">
        <v>2</v>
      </c>
      <c r="O8" s="471"/>
      <c r="P8" s="471"/>
      <c r="Q8" s="471"/>
      <c r="R8" s="562"/>
      <c r="S8" s="583" t="s">
        <v>193</v>
      </c>
      <c r="T8" s="583"/>
      <c r="U8" s="583"/>
      <c r="V8" s="583"/>
      <c r="W8" s="583"/>
      <c r="X8" s="583"/>
      <c r="Y8" s="575"/>
      <c r="Z8" s="576"/>
      <c r="AA8" s="576"/>
      <c r="AB8" s="577"/>
      <c r="AC8" s="471"/>
      <c r="AD8" s="471"/>
      <c r="AE8" s="471"/>
      <c r="AF8" s="471"/>
      <c r="AG8" s="471"/>
      <c r="AH8" s="471"/>
      <c r="AI8" s="555"/>
      <c r="AJ8" s="52"/>
      <c r="AK8" s="59"/>
      <c r="AL8" s="565" t="s">
        <v>366</v>
      </c>
      <c r="AM8" s="563"/>
      <c r="AN8" s="563"/>
      <c r="AO8" s="563"/>
      <c r="AP8" s="563"/>
      <c r="AQ8" s="563"/>
      <c r="AR8" s="563"/>
      <c r="AS8" s="564"/>
      <c r="AT8" s="562" t="s">
        <v>370</v>
      </c>
      <c r="AU8" s="563"/>
      <c r="AV8" s="563"/>
      <c r="AW8" s="564"/>
      <c r="AX8" s="119" t="s">
        <v>2</v>
      </c>
      <c r="AY8" s="621" t="s">
        <v>375</v>
      </c>
      <c r="AZ8" s="622"/>
      <c r="BA8" s="622"/>
      <c r="BB8" s="622"/>
      <c r="BC8" s="622"/>
      <c r="BD8" s="335"/>
      <c r="BE8" s="626" t="s">
        <v>193</v>
      </c>
      <c r="BF8" s="627"/>
      <c r="BG8" s="627"/>
      <c r="BH8" s="628"/>
      <c r="BI8" s="575" t="s">
        <v>100</v>
      </c>
      <c r="BJ8" s="576"/>
      <c r="BK8" s="576"/>
      <c r="BL8" s="577"/>
      <c r="BM8" s="471" t="s">
        <v>376</v>
      </c>
      <c r="BN8" s="471"/>
      <c r="BO8" s="471"/>
      <c r="BP8" s="471"/>
      <c r="BQ8" s="471"/>
      <c r="BR8" s="471"/>
      <c r="BS8" s="471"/>
      <c r="BT8" s="95"/>
      <c r="BZ8" s="1">
        <v>6</v>
      </c>
      <c r="CA8" s="1" t="s">
        <v>127</v>
      </c>
    </row>
    <row r="9" spans="1:79" ht="12" customHeight="1">
      <c r="A9" s="58"/>
      <c r="B9" s="566"/>
      <c r="C9" s="489"/>
      <c r="D9" s="489"/>
      <c r="E9" s="489"/>
      <c r="F9" s="489"/>
      <c r="G9" s="489"/>
      <c r="H9" s="489"/>
      <c r="I9" s="490"/>
      <c r="J9" s="471"/>
      <c r="K9" s="471"/>
      <c r="L9" s="471"/>
      <c r="M9" s="471"/>
      <c r="N9" s="584"/>
      <c r="O9" s="585"/>
      <c r="P9" s="585"/>
      <c r="Q9" s="585"/>
      <c r="R9" s="585"/>
      <c r="S9" s="585"/>
      <c r="T9" s="585"/>
      <c r="U9" s="585"/>
      <c r="V9" s="585"/>
      <c r="W9" s="585"/>
      <c r="X9" s="585"/>
      <c r="Y9" s="585"/>
      <c r="Z9" s="585"/>
      <c r="AA9" s="585"/>
      <c r="AB9" s="586"/>
      <c r="AC9" s="471"/>
      <c r="AD9" s="471"/>
      <c r="AE9" s="471"/>
      <c r="AF9" s="471"/>
      <c r="AG9" s="471"/>
      <c r="AH9" s="471"/>
      <c r="AI9" s="555"/>
      <c r="AJ9" s="52"/>
      <c r="AK9" s="59"/>
      <c r="AL9" s="566" t="s">
        <v>367</v>
      </c>
      <c r="AM9" s="489"/>
      <c r="AN9" s="489"/>
      <c r="AO9" s="489"/>
      <c r="AP9" s="489"/>
      <c r="AQ9" s="489"/>
      <c r="AR9" s="489"/>
      <c r="AS9" s="490"/>
      <c r="AT9" s="471" t="s">
        <v>368</v>
      </c>
      <c r="AU9" s="471"/>
      <c r="AV9" s="471"/>
      <c r="AW9" s="471"/>
      <c r="AX9" s="584" t="s">
        <v>374</v>
      </c>
      <c r="AY9" s="585"/>
      <c r="AZ9" s="585"/>
      <c r="BA9" s="585"/>
      <c r="BB9" s="585"/>
      <c r="BC9" s="585"/>
      <c r="BD9" s="585"/>
      <c r="BE9" s="585"/>
      <c r="BF9" s="585"/>
      <c r="BG9" s="585"/>
      <c r="BH9" s="585"/>
      <c r="BI9" s="585"/>
      <c r="BJ9" s="585"/>
      <c r="BK9" s="585"/>
      <c r="BL9" s="333"/>
      <c r="BM9" s="471"/>
      <c r="BN9" s="471"/>
      <c r="BO9" s="471"/>
      <c r="BP9" s="471"/>
      <c r="BQ9" s="471"/>
      <c r="BR9" s="471"/>
      <c r="BS9" s="471"/>
      <c r="BT9" s="95"/>
      <c r="BZ9" s="1">
        <v>7</v>
      </c>
      <c r="CA9" s="1" t="s">
        <v>128</v>
      </c>
    </row>
    <row r="10" spans="1:79" ht="12" customHeight="1" thickBot="1">
      <c r="A10" s="58"/>
      <c r="B10" s="567"/>
      <c r="C10" s="527"/>
      <c r="D10" s="527"/>
      <c r="E10" s="527"/>
      <c r="F10" s="527"/>
      <c r="G10" s="527"/>
      <c r="H10" s="527"/>
      <c r="I10" s="568"/>
      <c r="J10" s="446"/>
      <c r="K10" s="446"/>
      <c r="L10" s="446"/>
      <c r="M10" s="446"/>
      <c r="N10" s="587"/>
      <c r="O10" s="588"/>
      <c r="P10" s="588"/>
      <c r="Q10" s="588"/>
      <c r="R10" s="588"/>
      <c r="S10" s="588"/>
      <c r="T10" s="588"/>
      <c r="U10" s="588"/>
      <c r="V10" s="588"/>
      <c r="W10" s="588"/>
      <c r="X10" s="588"/>
      <c r="Y10" s="588"/>
      <c r="Z10" s="588"/>
      <c r="AA10" s="588"/>
      <c r="AB10" s="589"/>
      <c r="AC10" s="471"/>
      <c r="AD10" s="471"/>
      <c r="AE10" s="471"/>
      <c r="AF10" s="471"/>
      <c r="AG10" s="471"/>
      <c r="AH10" s="471"/>
      <c r="AI10" s="555"/>
      <c r="AJ10" s="52"/>
      <c r="AK10" s="59"/>
      <c r="AL10" s="567"/>
      <c r="AM10" s="527"/>
      <c r="AN10" s="527"/>
      <c r="AO10" s="527"/>
      <c r="AP10" s="527"/>
      <c r="AQ10" s="527"/>
      <c r="AR10" s="527"/>
      <c r="AS10" s="568"/>
      <c r="AT10" s="446"/>
      <c r="AU10" s="446"/>
      <c r="AV10" s="446"/>
      <c r="AW10" s="446"/>
      <c r="AX10" s="587"/>
      <c r="AY10" s="588"/>
      <c r="AZ10" s="588"/>
      <c r="BA10" s="588"/>
      <c r="BB10" s="588"/>
      <c r="BC10" s="588"/>
      <c r="BD10" s="588"/>
      <c r="BE10" s="588"/>
      <c r="BF10" s="588"/>
      <c r="BG10" s="588"/>
      <c r="BH10" s="588"/>
      <c r="BI10" s="588"/>
      <c r="BJ10" s="588"/>
      <c r="BK10" s="588"/>
      <c r="BL10" s="334"/>
      <c r="BM10" s="471"/>
      <c r="BN10" s="471"/>
      <c r="BO10" s="471"/>
      <c r="BP10" s="471"/>
      <c r="BQ10" s="471"/>
      <c r="BR10" s="471"/>
      <c r="BS10" s="471"/>
      <c r="BT10" s="95"/>
      <c r="BZ10" s="1">
        <v>8</v>
      </c>
      <c r="CA10" s="1" t="s">
        <v>129</v>
      </c>
    </row>
    <row r="11" spans="1:79" ht="12" customHeight="1">
      <c r="A11" s="58"/>
      <c r="B11" s="58"/>
      <c r="C11" s="58"/>
      <c r="D11" s="58"/>
      <c r="E11" s="58"/>
      <c r="F11" s="58"/>
      <c r="G11" s="58"/>
      <c r="H11" s="58"/>
      <c r="I11" s="58"/>
      <c r="J11" s="599"/>
      <c r="K11" s="600"/>
      <c r="L11" s="600"/>
      <c r="M11" s="601"/>
      <c r="N11" s="592"/>
      <c r="O11" s="592"/>
      <c r="P11" s="592"/>
      <c r="Q11" s="592"/>
      <c r="R11" s="592"/>
      <c r="S11" s="592"/>
      <c r="T11" s="593"/>
      <c r="U11" s="487" t="s">
        <v>372</v>
      </c>
      <c r="V11" s="488"/>
      <c r="W11" s="488"/>
      <c r="X11" s="488"/>
      <c r="Y11" s="488"/>
      <c r="Z11" s="488"/>
      <c r="AA11" s="488"/>
      <c r="AB11" s="488" t="s">
        <v>101</v>
      </c>
      <c r="AC11" s="488"/>
      <c r="AD11" s="488"/>
      <c r="AE11" s="488"/>
      <c r="AF11" s="488"/>
      <c r="AG11" s="488"/>
      <c r="AH11" s="488"/>
      <c r="AI11" s="580"/>
      <c r="AJ11" s="52"/>
      <c r="AK11" s="59"/>
      <c r="AL11" s="59"/>
      <c r="AM11" s="59"/>
      <c r="AN11" s="59"/>
      <c r="AO11" s="59"/>
      <c r="AP11" s="59"/>
      <c r="AQ11" s="59"/>
      <c r="AR11" s="59"/>
      <c r="AS11" s="59"/>
      <c r="AT11" s="605"/>
      <c r="AU11" s="606"/>
      <c r="AV11" s="606"/>
      <c r="AW11" s="607"/>
      <c r="AX11" s="623"/>
      <c r="AY11" s="623"/>
      <c r="AZ11" s="623"/>
      <c r="BA11" s="623"/>
      <c r="BB11" s="623"/>
      <c r="BC11" s="623"/>
      <c r="BD11" s="624"/>
      <c r="BE11" s="487" t="s">
        <v>372</v>
      </c>
      <c r="BF11" s="488"/>
      <c r="BG11" s="488"/>
      <c r="BH11" s="488"/>
      <c r="BI11" s="488"/>
      <c r="BJ11" s="488"/>
      <c r="BK11" s="488"/>
      <c r="BL11" s="488" t="s">
        <v>101</v>
      </c>
      <c r="BM11" s="488"/>
      <c r="BN11" s="488"/>
      <c r="BO11" s="488"/>
      <c r="BP11" s="488"/>
      <c r="BQ11" s="488"/>
      <c r="BR11" s="488"/>
      <c r="BS11" s="488"/>
      <c r="BT11" s="95"/>
      <c r="BZ11" s="1">
        <v>9</v>
      </c>
      <c r="CA11" s="1" t="s">
        <v>130</v>
      </c>
    </row>
    <row r="12" spans="1:79" ht="12" customHeight="1">
      <c r="A12" s="58"/>
      <c r="B12" s="58"/>
      <c r="C12" s="58"/>
      <c r="D12" s="58"/>
      <c r="E12" s="58"/>
      <c r="F12" s="58"/>
      <c r="G12" s="58"/>
      <c r="H12" s="58"/>
      <c r="I12" s="58"/>
      <c r="J12" s="602"/>
      <c r="K12" s="603"/>
      <c r="L12" s="603"/>
      <c r="M12" s="604"/>
      <c r="N12" s="595"/>
      <c r="O12" s="595"/>
      <c r="P12" s="595"/>
      <c r="Q12" s="595"/>
      <c r="R12" s="595"/>
      <c r="S12" s="595"/>
      <c r="T12" s="596"/>
      <c r="U12" s="597"/>
      <c r="V12" s="471"/>
      <c r="W12" s="471"/>
      <c r="X12" s="471"/>
      <c r="Y12" s="471"/>
      <c r="Z12" s="471"/>
      <c r="AA12" s="471"/>
      <c r="AB12" s="471"/>
      <c r="AC12" s="471"/>
      <c r="AD12" s="471"/>
      <c r="AE12" s="471"/>
      <c r="AF12" s="471"/>
      <c r="AG12" s="471"/>
      <c r="AH12" s="471"/>
      <c r="AI12" s="555"/>
      <c r="AJ12" s="52"/>
      <c r="AK12" s="59"/>
      <c r="AL12" s="59"/>
      <c r="AM12" s="59"/>
      <c r="AN12" s="59"/>
      <c r="AO12" s="59"/>
      <c r="AP12" s="59"/>
      <c r="AQ12" s="59"/>
      <c r="AR12" s="59"/>
      <c r="AS12" s="59"/>
      <c r="AT12" s="608"/>
      <c r="AU12" s="609"/>
      <c r="AV12" s="609"/>
      <c r="AW12" s="610"/>
      <c r="AX12" s="616"/>
      <c r="AY12" s="616"/>
      <c r="AZ12" s="616"/>
      <c r="BA12" s="616"/>
      <c r="BB12" s="616"/>
      <c r="BC12" s="616"/>
      <c r="BD12" s="625"/>
      <c r="BE12" s="597" t="s">
        <v>373</v>
      </c>
      <c r="BF12" s="471"/>
      <c r="BG12" s="471"/>
      <c r="BH12" s="471"/>
      <c r="BI12" s="471"/>
      <c r="BJ12" s="471"/>
      <c r="BK12" s="471"/>
      <c r="BL12" s="471" t="s">
        <v>377</v>
      </c>
      <c r="BM12" s="471"/>
      <c r="BN12" s="471"/>
      <c r="BO12" s="471"/>
      <c r="BP12" s="471"/>
      <c r="BQ12" s="471"/>
      <c r="BR12" s="471"/>
      <c r="BS12" s="471"/>
      <c r="BT12" s="95"/>
      <c r="BZ12" s="1">
        <v>10</v>
      </c>
      <c r="CA12" s="1" t="s">
        <v>100</v>
      </c>
    </row>
    <row r="13" spans="1:79" ht="12" customHeight="1" thickBot="1">
      <c r="A13" s="58"/>
      <c r="B13" s="58"/>
      <c r="C13" s="58"/>
      <c r="D13" s="58"/>
      <c r="E13" s="58"/>
      <c r="F13" s="58"/>
      <c r="G13" s="58"/>
      <c r="H13" s="58"/>
      <c r="I13" s="58"/>
      <c r="J13" s="58"/>
      <c r="K13" s="58"/>
      <c r="L13" s="58"/>
      <c r="M13" s="58"/>
      <c r="N13" s="595"/>
      <c r="O13" s="595"/>
      <c r="P13" s="595"/>
      <c r="Q13" s="595"/>
      <c r="R13" s="595"/>
      <c r="S13" s="595"/>
      <c r="T13" s="596"/>
      <c r="U13" s="598"/>
      <c r="V13" s="446"/>
      <c r="W13" s="446"/>
      <c r="X13" s="446"/>
      <c r="Y13" s="446"/>
      <c r="Z13" s="446"/>
      <c r="AA13" s="446"/>
      <c r="AB13" s="446"/>
      <c r="AC13" s="446"/>
      <c r="AD13" s="446"/>
      <c r="AE13" s="446"/>
      <c r="AF13" s="446"/>
      <c r="AG13" s="446"/>
      <c r="AH13" s="446"/>
      <c r="AI13" s="611"/>
      <c r="AJ13" s="52"/>
      <c r="AK13" s="59"/>
      <c r="AL13" s="59"/>
      <c r="AM13" s="59"/>
      <c r="AN13" s="59"/>
      <c r="AO13" s="59"/>
      <c r="AP13" s="59"/>
      <c r="AQ13" s="59"/>
      <c r="AR13" s="59"/>
      <c r="AS13" s="59"/>
      <c r="AT13" s="59"/>
      <c r="AU13" s="59"/>
      <c r="AV13" s="59"/>
      <c r="AW13" s="59"/>
      <c r="AX13" s="616"/>
      <c r="AY13" s="616"/>
      <c r="AZ13" s="616"/>
      <c r="BA13" s="616"/>
      <c r="BB13" s="616"/>
      <c r="BC13" s="616"/>
      <c r="BD13" s="625"/>
      <c r="BE13" s="598"/>
      <c r="BF13" s="446"/>
      <c r="BG13" s="446"/>
      <c r="BH13" s="446"/>
      <c r="BI13" s="446"/>
      <c r="BJ13" s="446"/>
      <c r="BK13" s="446"/>
      <c r="BL13" s="471"/>
      <c r="BM13" s="471"/>
      <c r="BN13" s="471"/>
      <c r="BO13" s="471"/>
      <c r="BP13" s="471"/>
      <c r="BQ13" s="471"/>
      <c r="BR13" s="471"/>
      <c r="BS13" s="471"/>
      <c r="BT13" s="95"/>
      <c r="BZ13" s="1">
        <v>11</v>
      </c>
      <c r="CA13" s="1" t="s">
        <v>131</v>
      </c>
    </row>
    <row r="14" spans="1:79" ht="12" customHeight="1">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2"/>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95"/>
      <c r="BZ14" s="1">
        <v>12</v>
      </c>
      <c r="CA14" s="1" t="s">
        <v>132</v>
      </c>
    </row>
    <row r="15" spans="1:79" ht="11.5" customHeight="1">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2"/>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95"/>
      <c r="BZ15" s="1">
        <v>13</v>
      </c>
      <c r="CA15" s="1" t="s">
        <v>133</v>
      </c>
    </row>
    <row r="16" spans="1:79" ht="18" customHeight="1" thickBot="1">
      <c r="A16" s="58"/>
      <c r="B16" s="494" t="s">
        <v>196</v>
      </c>
      <c r="C16" s="494"/>
      <c r="D16" s="494"/>
      <c r="E16" s="494"/>
      <c r="F16" s="494"/>
      <c r="G16" s="494"/>
      <c r="H16" s="494"/>
      <c r="I16" s="494"/>
      <c r="J16" s="494"/>
      <c r="K16" s="494"/>
      <c r="L16" s="494"/>
      <c r="M16" s="494"/>
      <c r="N16" s="494"/>
      <c r="O16" s="494"/>
      <c r="P16" s="58"/>
      <c r="Q16" s="58"/>
      <c r="R16" s="58"/>
      <c r="S16" s="58"/>
      <c r="T16" s="58"/>
      <c r="U16" s="58"/>
      <c r="V16" s="58"/>
      <c r="W16" s="58"/>
      <c r="X16" s="58"/>
      <c r="Y16" s="58"/>
      <c r="Z16" s="58"/>
      <c r="AA16" s="58"/>
      <c r="AB16" s="58"/>
      <c r="AC16" s="58"/>
      <c r="AD16" s="58"/>
      <c r="AE16" s="58"/>
      <c r="AF16" s="58"/>
      <c r="AG16" s="58"/>
      <c r="AH16" s="58"/>
      <c r="AI16" s="58"/>
      <c r="AJ16" s="52"/>
      <c r="AK16" s="59"/>
      <c r="AL16" s="594" t="s">
        <v>196</v>
      </c>
      <c r="AM16" s="594"/>
      <c r="AN16" s="594"/>
      <c r="AO16" s="594"/>
      <c r="AP16" s="594"/>
      <c r="AQ16" s="594"/>
      <c r="AR16" s="594"/>
      <c r="AS16" s="594"/>
      <c r="AT16" s="594"/>
      <c r="AU16" s="594"/>
      <c r="AV16" s="594"/>
      <c r="AW16" s="594"/>
      <c r="AX16" s="594"/>
      <c r="AY16" s="594"/>
      <c r="AZ16" s="59"/>
      <c r="BA16" s="59"/>
      <c r="BB16" s="59"/>
      <c r="BC16" s="59"/>
      <c r="BD16" s="59"/>
      <c r="BE16" s="59"/>
      <c r="BF16" s="59"/>
      <c r="BG16" s="59"/>
      <c r="BH16" s="59"/>
      <c r="BI16" s="59"/>
      <c r="BJ16" s="59"/>
      <c r="BK16" s="59"/>
      <c r="BL16" s="59"/>
      <c r="BM16" s="59"/>
      <c r="BN16" s="59"/>
      <c r="BO16" s="59"/>
      <c r="BP16" s="59"/>
      <c r="BQ16" s="59"/>
      <c r="BR16" s="59"/>
      <c r="BS16" s="59"/>
      <c r="BT16" s="95"/>
      <c r="BZ16" s="1">
        <v>14</v>
      </c>
      <c r="CA16" s="1" t="s">
        <v>134</v>
      </c>
    </row>
    <row r="17" spans="1:79" ht="12" customHeight="1">
      <c r="A17" s="58"/>
      <c r="B17" s="476" t="s">
        <v>31</v>
      </c>
      <c r="C17" s="451"/>
      <c r="D17" s="477"/>
      <c r="E17" s="477"/>
      <c r="F17" s="477"/>
      <c r="G17" s="477"/>
      <c r="H17" s="478"/>
      <c r="I17" s="479"/>
      <c r="J17" s="477"/>
      <c r="K17" s="477"/>
      <c r="L17" s="477"/>
      <c r="M17" s="478"/>
      <c r="N17" s="460" t="s">
        <v>163</v>
      </c>
      <c r="O17" s="461"/>
      <c r="P17" s="461"/>
      <c r="Q17" s="461"/>
      <c r="R17" s="461"/>
      <c r="S17" s="461"/>
      <c r="T17" s="462"/>
      <c r="U17" s="451" t="s">
        <v>119</v>
      </c>
      <c r="V17" s="451"/>
      <c r="W17" s="451" t="s">
        <v>202</v>
      </c>
      <c r="X17" s="451"/>
      <c r="Y17" s="451"/>
      <c r="Z17" s="451"/>
      <c r="AA17" s="451"/>
      <c r="AB17" s="451"/>
      <c r="AC17" s="451"/>
      <c r="AD17" s="451"/>
      <c r="AE17" s="451"/>
      <c r="AF17" s="451"/>
      <c r="AG17" s="451"/>
      <c r="AH17" s="451"/>
      <c r="AI17" s="579"/>
      <c r="AJ17" s="52"/>
      <c r="AK17" s="59"/>
      <c r="AL17" s="476" t="s">
        <v>31</v>
      </c>
      <c r="AM17" s="451"/>
      <c r="AN17" s="477" t="s">
        <v>379</v>
      </c>
      <c r="AO17" s="477"/>
      <c r="AP17" s="477"/>
      <c r="AQ17" s="477"/>
      <c r="AR17" s="478"/>
      <c r="AS17" s="479" t="s">
        <v>381</v>
      </c>
      <c r="AT17" s="477"/>
      <c r="AU17" s="477"/>
      <c r="AV17" s="477"/>
      <c r="AW17" s="478"/>
      <c r="AX17" s="460" t="s">
        <v>163</v>
      </c>
      <c r="AY17" s="461"/>
      <c r="AZ17" s="461"/>
      <c r="BA17" s="461"/>
      <c r="BB17" s="461"/>
      <c r="BC17" s="461"/>
      <c r="BD17" s="462"/>
      <c r="BE17" s="451" t="s">
        <v>119</v>
      </c>
      <c r="BF17" s="451"/>
      <c r="BG17" s="451" t="s">
        <v>202</v>
      </c>
      <c r="BH17" s="451"/>
      <c r="BI17" s="451"/>
      <c r="BJ17" s="451"/>
      <c r="BK17" s="451"/>
      <c r="BL17" s="451"/>
      <c r="BM17" s="451"/>
      <c r="BN17" s="451"/>
      <c r="BO17" s="451"/>
      <c r="BP17" s="451"/>
      <c r="BQ17" s="451"/>
      <c r="BR17" s="451"/>
      <c r="BS17" s="579"/>
      <c r="BT17" s="95"/>
      <c r="BZ17" s="1">
        <v>15</v>
      </c>
      <c r="CA17" s="1" t="s">
        <v>135</v>
      </c>
    </row>
    <row r="18" spans="1:79" ht="12" customHeight="1">
      <c r="A18" s="58"/>
      <c r="B18" s="487" t="s">
        <v>162</v>
      </c>
      <c r="C18" s="488"/>
      <c r="D18" s="489"/>
      <c r="E18" s="489"/>
      <c r="F18" s="489"/>
      <c r="G18" s="489"/>
      <c r="H18" s="490"/>
      <c r="I18" s="499"/>
      <c r="J18" s="489"/>
      <c r="K18" s="489"/>
      <c r="L18" s="489"/>
      <c r="M18" s="490"/>
      <c r="N18" s="456"/>
      <c r="O18" s="457"/>
      <c r="P18" s="457"/>
      <c r="Q18" s="457"/>
      <c r="R18" s="457"/>
      <c r="S18" s="457"/>
      <c r="T18" s="458"/>
      <c r="U18" s="452"/>
      <c r="V18" s="453"/>
      <c r="W18" s="471"/>
      <c r="X18" s="471"/>
      <c r="Y18" s="471"/>
      <c r="Z18" s="471"/>
      <c r="AA18" s="471"/>
      <c r="AB18" s="471"/>
      <c r="AC18" s="471"/>
      <c r="AD18" s="471"/>
      <c r="AE18" s="471"/>
      <c r="AF18" s="471"/>
      <c r="AG18" s="471"/>
      <c r="AH18" s="471"/>
      <c r="AI18" s="555"/>
      <c r="AJ18" s="52"/>
      <c r="AK18" s="59"/>
      <c r="AL18" s="487" t="s">
        <v>162</v>
      </c>
      <c r="AM18" s="488"/>
      <c r="AN18" s="489" t="s">
        <v>378</v>
      </c>
      <c r="AO18" s="489"/>
      <c r="AP18" s="489"/>
      <c r="AQ18" s="489"/>
      <c r="AR18" s="490"/>
      <c r="AS18" s="499" t="s">
        <v>380</v>
      </c>
      <c r="AT18" s="489"/>
      <c r="AU18" s="489"/>
      <c r="AV18" s="489"/>
      <c r="AW18" s="490"/>
      <c r="AX18" s="456" t="s">
        <v>178</v>
      </c>
      <c r="AY18" s="457"/>
      <c r="AZ18" s="457"/>
      <c r="BA18" s="457"/>
      <c r="BB18" s="457"/>
      <c r="BC18" s="457"/>
      <c r="BD18" s="458"/>
      <c r="BE18" s="452" t="s">
        <v>164</v>
      </c>
      <c r="BF18" s="453"/>
      <c r="BG18" s="471"/>
      <c r="BH18" s="471"/>
      <c r="BI18" s="471"/>
      <c r="BJ18" s="471"/>
      <c r="BK18" s="471"/>
      <c r="BL18" s="471"/>
      <c r="BM18" s="471"/>
      <c r="BN18" s="471"/>
      <c r="BO18" s="471"/>
      <c r="BP18" s="471"/>
      <c r="BQ18" s="471"/>
      <c r="BR18" s="471"/>
      <c r="BS18" s="555"/>
      <c r="BT18" s="95"/>
      <c r="BZ18" s="1">
        <v>16</v>
      </c>
      <c r="CA18" s="1" t="s">
        <v>136</v>
      </c>
    </row>
    <row r="19" spans="1:79" ht="12" customHeight="1" thickBot="1">
      <c r="A19" s="58"/>
      <c r="B19" s="441"/>
      <c r="C19" s="442"/>
      <c r="D19" s="491"/>
      <c r="E19" s="491"/>
      <c r="F19" s="491"/>
      <c r="G19" s="491"/>
      <c r="H19" s="492"/>
      <c r="I19" s="500"/>
      <c r="J19" s="501"/>
      <c r="K19" s="501"/>
      <c r="L19" s="501"/>
      <c r="M19" s="502"/>
      <c r="N19" s="454"/>
      <c r="O19" s="459"/>
      <c r="P19" s="459"/>
      <c r="Q19" s="459"/>
      <c r="R19" s="459"/>
      <c r="S19" s="459"/>
      <c r="T19" s="455"/>
      <c r="U19" s="454"/>
      <c r="V19" s="455"/>
      <c r="W19" s="471"/>
      <c r="X19" s="471"/>
      <c r="Y19" s="471"/>
      <c r="Z19" s="471"/>
      <c r="AA19" s="471"/>
      <c r="AB19" s="471"/>
      <c r="AC19" s="471"/>
      <c r="AD19" s="471"/>
      <c r="AE19" s="471"/>
      <c r="AF19" s="471"/>
      <c r="AG19" s="471"/>
      <c r="AH19" s="471"/>
      <c r="AI19" s="555"/>
      <c r="AJ19" s="52"/>
      <c r="AK19" s="59"/>
      <c r="AL19" s="441"/>
      <c r="AM19" s="442"/>
      <c r="AN19" s="491"/>
      <c r="AO19" s="491"/>
      <c r="AP19" s="491"/>
      <c r="AQ19" s="491"/>
      <c r="AR19" s="492"/>
      <c r="AS19" s="500"/>
      <c r="AT19" s="501"/>
      <c r="AU19" s="501"/>
      <c r="AV19" s="501"/>
      <c r="AW19" s="502"/>
      <c r="AX19" s="454"/>
      <c r="AY19" s="459"/>
      <c r="AZ19" s="459"/>
      <c r="BA19" s="459"/>
      <c r="BB19" s="459"/>
      <c r="BC19" s="459"/>
      <c r="BD19" s="455"/>
      <c r="BE19" s="454"/>
      <c r="BF19" s="455"/>
      <c r="BG19" s="471"/>
      <c r="BH19" s="471"/>
      <c r="BI19" s="471"/>
      <c r="BJ19" s="471"/>
      <c r="BK19" s="471"/>
      <c r="BL19" s="471"/>
      <c r="BM19" s="471"/>
      <c r="BN19" s="471"/>
      <c r="BO19" s="471"/>
      <c r="BP19" s="471"/>
      <c r="BQ19" s="471"/>
      <c r="BR19" s="471"/>
      <c r="BS19" s="555"/>
      <c r="BT19" s="95"/>
      <c r="BZ19" s="1">
        <v>17</v>
      </c>
      <c r="CA19" s="1" t="s">
        <v>137</v>
      </c>
    </row>
    <row r="20" spans="1:79" ht="12" customHeight="1">
      <c r="A20" s="58"/>
      <c r="B20" s="129"/>
      <c r="C20" s="129"/>
      <c r="D20" s="129"/>
      <c r="E20" s="129"/>
      <c r="F20" s="129"/>
      <c r="G20" s="129"/>
      <c r="H20" s="130"/>
      <c r="I20" s="447" t="s">
        <v>307</v>
      </c>
      <c r="J20" s="447"/>
      <c r="K20" s="447"/>
      <c r="L20" s="447"/>
      <c r="M20" s="448"/>
      <c r="N20" s="445"/>
      <c r="O20" s="445"/>
      <c r="P20" s="445"/>
      <c r="Q20" s="445"/>
      <c r="R20" s="445"/>
      <c r="S20" s="445"/>
      <c r="T20" s="445"/>
      <c r="U20" s="481" t="s">
        <v>308</v>
      </c>
      <c r="V20" s="481"/>
      <c r="W20" s="472"/>
      <c r="X20" s="472"/>
      <c r="Y20" s="472"/>
      <c r="Z20" s="472"/>
      <c r="AA20" s="473"/>
      <c r="AB20" s="471"/>
      <c r="AC20" s="471"/>
      <c r="AD20" s="471"/>
      <c r="AE20" s="471"/>
      <c r="AF20" s="471"/>
      <c r="AG20" s="471"/>
      <c r="AH20" s="471"/>
      <c r="AI20" s="555"/>
      <c r="AJ20" s="52"/>
      <c r="AK20" s="59"/>
      <c r="AL20" s="132"/>
      <c r="AM20" s="132"/>
      <c r="AN20" s="132"/>
      <c r="AO20" s="132"/>
      <c r="AP20" s="132"/>
      <c r="AQ20" s="132"/>
      <c r="AR20" s="134"/>
      <c r="AS20" s="447" t="s">
        <v>307</v>
      </c>
      <c r="AT20" s="447"/>
      <c r="AU20" s="447"/>
      <c r="AV20" s="447"/>
      <c r="AW20" s="448"/>
      <c r="AX20" s="445" t="s">
        <v>85</v>
      </c>
      <c r="AY20" s="445"/>
      <c r="AZ20" s="445"/>
      <c r="BA20" s="445"/>
      <c r="BB20" s="445"/>
      <c r="BC20" s="445"/>
      <c r="BD20" s="445"/>
      <c r="BE20" s="481" t="s">
        <v>308</v>
      </c>
      <c r="BF20" s="481"/>
      <c r="BG20" s="472"/>
      <c r="BH20" s="472"/>
      <c r="BI20" s="472"/>
      <c r="BJ20" s="472"/>
      <c r="BK20" s="473"/>
      <c r="BL20" s="471">
        <v>9087654321</v>
      </c>
      <c r="BM20" s="471"/>
      <c r="BN20" s="471"/>
      <c r="BO20" s="471"/>
      <c r="BP20" s="471"/>
      <c r="BQ20" s="471"/>
      <c r="BR20" s="471"/>
      <c r="BS20" s="555"/>
      <c r="BT20" s="95"/>
      <c r="BZ20" s="1">
        <v>18</v>
      </c>
      <c r="CA20" s="1" t="s">
        <v>138</v>
      </c>
    </row>
    <row r="21" spans="1:79" ht="12" customHeight="1" thickBot="1">
      <c r="A21" s="58"/>
      <c r="B21" s="58"/>
      <c r="C21" s="58"/>
      <c r="D21" s="58"/>
      <c r="E21" s="58"/>
      <c r="F21" s="58"/>
      <c r="G21" s="58"/>
      <c r="H21" s="131"/>
      <c r="I21" s="449"/>
      <c r="J21" s="449"/>
      <c r="K21" s="449"/>
      <c r="L21" s="449"/>
      <c r="M21" s="450"/>
      <c r="N21" s="446"/>
      <c r="O21" s="446"/>
      <c r="P21" s="446"/>
      <c r="Q21" s="446"/>
      <c r="R21" s="446"/>
      <c r="S21" s="446"/>
      <c r="T21" s="446"/>
      <c r="U21" s="474"/>
      <c r="V21" s="474"/>
      <c r="W21" s="474"/>
      <c r="X21" s="474"/>
      <c r="Y21" s="474"/>
      <c r="Z21" s="474"/>
      <c r="AA21" s="475"/>
      <c r="AB21" s="471"/>
      <c r="AC21" s="471"/>
      <c r="AD21" s="471"/>
      <c r="AE21" s="471"/>
      <c r="AF21" s="471"/>
      <c r="AG21" s="471"/>
      <c r="AH21" s="471"/>
      <c r="AI21" s="555"/>
      <c r="AJ21" s="52"/>
      <c r="AK21" s="59"/>
      <c r="AL21" s="59"/>
      <c r="AM21" s="59"/>
      <c r="AN21" s="59"/>
      <c r="AO21" s="59"/>
      <c r="AP21" s="59"/>
      <c r="AQ21" s="59"/>
      <c r="AR21" s="133"/>
      <c r="AS21" s="449"/>
      <c r="AT21" s="449"/>
      <c r="AU21" s="449"/>
      <c r="AV21" s="449"/>
      <c r="AW21" s="450"/>
      <c r="AX21" s="446"/>
      <c r="AY21" s="446"/>
      <c r="AZ21" s="446"/>
      <c r="BA21" s="446"/>
      <c r="BB21" s="446"/>
      <c r="BC21" s="446"/>
      <c r="BD21" s="446"/>
      <c r="BE21" s="474"/>
      <c r="BF21" s="474"/>
      <c r="BG21" s="474"/>
      <c r="BH21" s="474"/>
      <c r="BI21" s="474"/>
      <c r="BJ21" s="474"/>
      <c r="BK21" s="475"/>
      <c r="BL21" s="471"/>
      <c r="BM21" s="471"/>
      <c r="BN21" s="471"/>
      <c r="BO21" s="471"/>
      <c r="BP21" s="471"/>
      <c r="BQ21" s="471"/>
      <c r="BR21" s="471"/>
      <c r="BS21" s="555"/>
      <c r="BT21" s="95"/>
      <c r="BZ21" s="1">
        <v>19</v>
      </c>
      <c r="CA21" s="1" t="s">
        <v>139</v>
      </c>
    </row>
    <row r="22" spans="1:79" ht="12" customHeight="1">
      <c r="A22" s="58"/>
      <c r="B22" s="58"/>
      <c r="C22" s="58"/>
      <c r="D22" s="58"/>
      <c r="E22" s="58"/>
      <c r="F22" s="58"/>
      <c r="G22" s="58"/>
      <c r="H22" s="58"/>
      <c r="I22" s="58"/>
      <c r="J22" s="58"/>
      <c r="K22" s="58"/>
      <c r="L22" s="58"/>
      <c r="M22" s="128"/>
      <c r="N22" s="128"/>
      <c r="O22" s="128"/>
      <c r="P22" s="128"/>
      <c r="Q22" s="128"/>
      <c r="R22" s="128"/>
      <c r="S22" s="128"/>
      <c r="T22" s="128"/>
      <c r="U22" s="590" t="s">
        <v>312</v>
      </c>
      <c r="V22" s="472"/>
      <c r="W22" s="472"/>
      <c r="X22" s="472"/>
      <c r="Y22" s="472"/>
      <c r="Z22" s="472"/>
      <c r="AA22" s="473"/>
      <c r="AB22" s="521"/>
      <c r="AC22" s="521"/>
      <c r="AD22" s="521"/>
      <c r="AE22" s="521"/>
      <c r="AF22" s="521"/>
      <c r="AG22" s="521"/>
      <c r="AH22" s="521"/>
      <c r="AI22" s="522"/>
      <c r="AJ22" s="52"/>
      <c r="AK22" s="59"/>
      <c r="AL22" s="59"/>
      <c r="AM22" s="59"/>
      <c r="AN22" s="59"/>
      <c r="AO22" s="59"/>
      <c r="AP22" s="59"/>
      <c r="AQ22" s="59"/>
      <c r="AR22" s="59"/>
      <c r="AS22" s="59"/>
      <c r="AT22" s="59"/>
      <c r="AU22" s="59"/>
      <c r="AV22" s="59"/>
      <c r="AW22" s="135"/>
      <c r="AX22" s="135"/>
      <c r="AY22" s="135"/>
      <c r="AZ22" s="135"/>
      <c r="BA22" s="135"/>
      <c r="BB22" s="135"/>
      <c r="BC22" s="135"/>
      <c r="BD22" s="135"/>
      <c r="BE22" s="590" t="s">
        <v>312</v>
      </c>
      <c r="BF22" s="472"/>
      <c r="BG22" s="472"/>
      <c r="BH22" s="472"/>
      <c r="BI22" s="472"/>
      <c r="BJ22" s="472"/>
      <c r="BK22" s="473"/>
      <c r="BL22" s="521" t="s">
        <v>313</v>
      </c>
      <c r="BM22" s="521"/>
      <c r="BN22" s="521"/>
      <c r="BO22" s="521"/>
      <c r="BP22" s="521"/>
      <c r="BQ22" s="521"/>
      <c r="BR22" s="521"/>
      <c r="BS22" s="522"/>
      <c r="BT22" s="95"/>
      <c r="BZ22" s="1">
        <v>20</v>
      </c>
      <c r="CA22" s="1" t="s">
        <v>140</v>
      </c>
    </row>
    <row r="23" spans="1:79" ht="12" customHeight="1" thickBot="1">
      <c r="A23" s="58"/>
      <c r="B23" s="58"/>
      <c r="C23" s="58"/>
      <c r="D23" s="58"/>
      <c r="E23" s="58"/>
      <c r="F23" s="58"/>
      <c r="G23" s="58"/>
      <c r="H23" s="58"/>
      <c r="I23" s="58"/>
      <c r="J23" s="58"/>
      <c r="K23" s="58"/>
      <c r="L23" s="58"/>
      <c r="M23" s="128"/>
      <c r="N23" s="128"/>
      <c r="O23" s="128"/>
      <c r="P23" s="128"/>
      <c r="Q23" s="128"/>
      <c r="R23" s="128"/>
      <c r="S23" s="128"/>
      <c r="T23" s="128"/>
      <c r="U23" s="483"/>
      <c r="V23" s="484"/>
      <c r="W23" s="484"/>
      <c r="X23" s="484"/>
      <c r="Y23" s="484"/>
      <c r="Z23" s="484"/>
      <c r="AA23" s="485"/>
      <c r="AB23" s="523"/>
      <c r="AC23" s="523"/>
      <c r="AD23" s="523"/>
      <c r="AE23" s="523"/>
      <c r="AF23" s="523"/>
      <c r="AG23" s="523"/>
      <c r="AH23" s="523"/>
      <c r="AI23" s="524"/>
      <c r="AJ23" s="52"/>
      <c r="AK23" s="59"/>
      <c r="AL23" s="59"/>
      <c r="AM23" s="59"/>
      <c r="AN23" s="59"/>
      <c r="AO23" s="59"/>
      <c r="AP23" s="59"/>
      <c r="AQ23" s="59"/>
      <c r="AR23" s="59"/>
      <c r="AS23" s="59"/>
      <c r="AT23" s="59"/>
      <c r="AU23" s="59"/>
      <c r="AV23" s="59"/>
      <c r="AW23" s="135"/>
      <c r="AX23" s="135"/>
      <c r="AY23" s="135"/>
      <c r="AZ23" s="135"/>
      <c r="BA23" s="135"/>
      <c r="BB23" s="135"/>
      <c r="BC23" s="135"/>
      <c r="BD23" s="135"/>
      <c r="BE23" s="483"/>
      <c r="BF23" s="484"/>
      <c r="BG23" s="484"/>
      <c r="BH23" s="484"/>
      <c r="BI23" s="484"/>
      <c r="BJ23" s="484"/>
      <c r="BK23" s="485"/>
      <c r="BL23" s="523"/>
      <c r="BM23" s="523"/>
      <c r="BN23" s="523"/>
      <c r="BO23" s="523"/>
      <c r="BP23" s="523"/>
      <c r="BQ23" s="523"/>
      <c r="BR23" s="523"/>
      <c r="BS23" s="524"/>
      <c r="BT23" s="95"/>
      <c r="BZ23" s="1">
        <v>21</v>
      </c>
      <c r="CA23" s="1" t="s">
        <v>141</v>
      </c>
    </row>
    <row r="24" spans="1:79" ht="12" customHeight="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2"/>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95"/>
      <c r="BZ24" s="1">
        <v>22</v>
      </c>
      <c r="CA24" s="1" t="s">
        <v>142</v>
      </c>
    </row>
    <row r="25" spans="1:79" ht="12" customHeight="1" thickBot="1">
      <c r="A25" s="58"/>
      <c r="B25" s="493" t="s">
        <v>310</v>
      </c>
      <c r="C25" s="493"/>
      <c r="D25" s="493"/>
      <c r="E25" s="493"/>
      <c r="F25" s="493"/>
      <c r="G25" s="493"/>
      <c r="H25" s="493"/>
      <c r="I25" s="493"/>
      <c r="J25" s="493"/>
      <c r="K25" s="493"/>
      <c r="L25" s="493"/>
      <c r="M25" s="493"/>
      <c r="N25" s="494"/>
      <c r="O25" s="494"/>
      <c r="P25" s="591" t="s">
        <v>199</v>
      </c>
      <c r="Q25" s="591"/>
      <c r="R25" s="591"/>
      <c r="S25" s="591"/>
      <c r="T25" s="591"/>
      <c r="U25" s="591"/>
      <c r="V25" s="591"/>
      <c r="W25" s="591"/>
      <c r="X25" s="591"/>
      <c r="Y25" s="591"/>
      <c r="Z25" s="591"/>
      <c r="AA25" s="591"/>
      <c r="AB25" s="591"/>
      <c r="AC25" s="591"/>
      <c r="AD25" s="591"/>
      <c r="AE25" s="591"/>
      <c r="AF25" s="591"/>
      <c r="AG25" s="591"/>
      <c r="AH25" s="591"/>
      <c r="AI25" s="58"/>
      <c r="AJ25" s="52"/>
      <c r="AK25" s="59"/>
      <c r="AL25" s="594" t="s">
        <v>310</v>
      </c>
      <c r="AM25" s="594"/>
      <c r="AN25" s="594"/>
      <c r="AO25" s="594"/>
      <c r="AP25" s="594"/>
      <c r="AQ25" s="594"/>
      <c r="AR25" s="594"/>
      <c r="AS25" s="594"/>
      <c r="AT25" s="594"/>
      <c r="AU25" s="594"/>
      <c r="AV25" s="594"/>
      <c r="AW25" s="594"/>
      <c r="AX25" s="594"/>
      <c r="AY25" s="594"/>
      <c r="AZ25" s="616" t="s">
        <v>198</v>
      </c>
      <c r="BA25" s="616"/>
      <c r="BB25" s="616"/>
      <c r="BC25" s="616"/>
      <c r="BD25" s="616"/>
      <c r="BE25" s="616"/>
      <c r="BF25" s="616"/>
      <c r="BG25" s="616"/>
      <c r="BH25" s="616"/>
      <c r="BI25" s="616"/>
      <c r="BJ25" s="616"/>
      <c r="BK25" s="616"/>
      <c r="BL25" s="616"/>
      <c r="BM25" s="616"/>
      <c r="BN25" s="616"/>
      <c r="BO25" s="616"/>
      <c r="BP25" s="616"/>
      <c r="BQ25" s="616"/>
      <c r="BR25" s="616"/>
      <c r="BS25" s="59"/>
      <c r="BT25" s="95"/>
      <c r="BZ25" s="1">
        <v>23</v>
      </c>
      <c r="CA25" s="1" t="s">
        <v>143</v>
      </c>
    </row>
    <row r="26" spans="1:79" ht="12" customHeight="1">
      <c r="A26" s="58"/>
      <c r="B26" s="476" t="s">
        <v>31</v>
      </c>
      <c r="C26" s="451"/>
      <c r="D26" s="477"/>
      <c r="E26" s="477"/>
      <c r="F26" s="477"/>
      <c r="G26" s="477"/>
      <c r="H26" s="478"/>
      <c r="I26" s="479"/>
      <c r="J26" s="477"/>
      <c r="K26" s="477"/>
      <c r="L26" s="477"/>
      <c r="M26" s="477"/>
      <c r="N26" s="451" t="s">
        <v>119</v>
      </c>
      <c r="O26" s="451"/>
      <c r="P26" s="451" t="s">
        <v>179</v>
      </c>
      <c r="Q26" s="451"/>
      <c r="R26" s="451"/>
      <c r="S26" s="451"/>
      <c r="T26" s="451"/>
      <c r="U26" s="451"/>
      <c r="V26" s="451"/>
      <c r="W26" s="451"/>
      <c r="X26" s="451"/>
      <c r="Y26" s="451"/>
      <c r="Z26" s="451"/>
      <c r="AA26" s="451"/>
      <c r="AB26" s="451"/>
      <c r="AC26" s="451"/>
      <c r="AD26" s="451"/>
      <c r="AE26" s="451"/>
      <c r="AF26" s="451"/>
      <c r="AG26" s="451"/>
      <c r="AH26" s="451"/>
      <c r="AI26" s="579"/>
      <c r="AJ26" s="52"/>
      <c r="AK26" s="59"/>
      <c r="AL26" s="476" t="s">
        <v>31</v>
      </c>
      <c r="AM26" s="451"/>
      <c r="AN26" s="477" t="s">
        <v>385</v>
      </c>
      <c r="AO26" s="477"/>
      <c r="AP26" s="477"/>
      <c r="AQ26" s="477"/>
      <c r="AR26" s="478"/>
      <c r="AS26" s="479" t="s">
        <v>384</v>
      </c>
      <c r="AT26" s="477"/>
      <c r="AU26" s="477"/>
      <c r="AV26" s="477"/>
      <c r="AW26" s="477"/>
      <c r="AX26" s="451" t="s">
        <v>119</v>
      </c>
      <c r="AY26" s="451"/>
      <c r="AZ26" s="451" t="s">
        <v>120</v>
      </c>
      <c r="BA26" s="451"/>
      <c r="BB26" s="451"/>
      <c r="BC26" s="451"/>
      <c r="BD26" s="451"/>
      <c r="BE26" s="451"/>
      <c r="BF26" s="451"/>
      <c r="BG26" s="451"/>
      <c r="BH26" s="451"/>
      <c r="BI26" s="451"/>
      <c r="BJ26" s="451"/>
      <c r="BK26" s="451"/>
      <c r="BL26" s="451"/>
      <c r="BM26" s="451"/>
      <c r="BN26" s="451"/>
      <c r="BO26" s="451"/>
      <c r="BP26" s="451"/>
      <c r="BQ26" s="451"/>
      <c r="BR26" s="451"/>
      <c r="BS26" s="579"/>
      <c r="BT26" s="95"/>
      <c r="BZ26" s="1">
        <v>24</v>
      </c>
      <c r="CA26" s="1" t="s">
        <v>144</v>
      </c>
    </row>
    <row r="27" spans="1:79" ht="12" customHeight="1">
      <c r="A27" s="58"/>
      <c r="B27" s="487" t="s">
        <v>162</v>
      </c>
      <c r="C27" s="488"/>
      <c r="D27" s="489"/>
      <c r="E27" s="489"/>
      <c r="F27" s="489"/>
      <c r="G27" s="489"/>
      <c r="H27" s="490"/>
      <c r="I27" s="499"/>
      <c r="J27" s="489"/>
      <c r="K27" s="489"/>
      <c r="L27" s="489"/>
      <c r="M27" s="489"/>
      <c r="N27" s="521"/>
      <c r="O27" s="521"/>
      <c r="P27" s="444" t="s">
        <v>2</v>
      </c>
      <c r="Q27" s="445"/>
      <c r="R27" s="445"/>
      <c r="S27" s="445"/>
      <c r="T27" s="445"/>
      <c r="U27" s="556"/>
      <c r="V27" s="556"/>
      <c r="W27" s="556"/>
      <c r="X27" s="556"/>
      <c r="Y27" s="556"/>
      <c r="Z27" s="556"/>
      <c r="AA27" s="556"/>
      <c r="AB27" s="556"/>
      <c r="AC27" s="556"/>
      <c r="AD27" s="556"/>
      <c r="AE27" s="556"/>
      <c r="AF27" s="556"/>
      <c r="AG27" s="556"/>
      <c r="AH27" s="556"/>
      <c r="AI27" s="557"/>
      <c r="AJ27" s="52"/>
      <c r="AK27" s="59"/>
      <c r="AL27" s="487" t="s">
        <v>162</v>
      </c>
      <c r="AM27" s="488"/>
      <c r="AN27" s="489" t="s">
        <v>382</v>
      </c>
      <c r="AO27" s="489"/>
      <c r="AP27" s="489"/>
      <c r="AQ27" s="489"/>
      <c r="AR27" s="490"/>
      <c r="AS27" s="499" t="s">
        <v>383</v>
      </c>
      <c r="AT27" s="489"/>
      <c r="AU27" s="489"/>
      <c r="AV27" s="489"/>
      <c r="AW27" s="489"/>
      <c r="AX27" s="521" t="s">
        <v>166</v>
      </c>
      <c r="AY27" s="521"/>
      <c r="AZ27" s="444" t="s">
        <v>2</v>
      </c>
      <c r="BA27" s="445" t="s">
        <v>386</v>
      </c>
      <c r="BB27" s="445"/>
      <c r="BC27" s="445"/>
      <c r="BD27" s="445"/>
      <c r="BE27" s="556" t="s">
        <v>387</v>
      </c>
      <c r="BF27" s="556"/>
      <c r="BG27" s="556"/>
      <c r="BH27" s="556"/>
      <c r="BI27" s="556"/>
      <c r="BJ27" s="556"/>
      <c r="BK27" s="556"/>
      <c r="BL27" s="556"/>
      <c r="BM27" s="556"/>
      <c r="BN27" s="556"/>
      <c r="BO27" s="556"/>
      <c r="BP27" s="556"/>
      <c r="BQ27" s="556"/>
      <c r="BR27" s="556"/>
      <c r="BS27" s="557"/>
      <c r="BT27" s="95"/>
      <c r="BZ27" s="1">
        <v>25</v>
      </c>
      <c r="CA27" s="1" t="s">
        <v>145</v>
      </c>
    </row>
    <row r="28" spans="1:79" ht="12" customHeight="1">
      <c r="A28" s="58"/>
      <c r="B28" s="441"/>
      <c r="C28" s="442"/>
      <c r="D28" s="491"/>
      <c r="E28" s="491"/>
      <c r="F28" s="491"/>
      <c r="G28" s="491"/>
      <c r="H28" s="492"/>
      <c r="I28" s="500"/>
      <c r="J28" s="501"/>
      <c r="K28" s="501"/>
      <c r="L28" s="501"/>
      <c r="M28" s="501"/>
      <c r="N28" s="521"/>
      <c r="O28" s="521"/>
      <c r="P28" s="488"/>
      <c r="Q28" s="471"/>
      <c r="R28" s="471"/>
      <c r="S28" s="471"/>
      <c r="T28" s="471"/>
      <c r="U28" s="556"/>
      <c r="V28" s="556"/>
      <c r="W28" s="556"/>
      <c r="X28" s="556"/>
      <c r="Y28" s="556"/>
      <c r="Z28" s="556"/>
      <c r="AA28" s="556"/>
      <c r="AB28" s="556"/>
      <c r="AC28" s="556"/>
      <c r="AD28" s="556"/>
      <c r="AE28" s="556"/>
      <c r="AF28" s="556"/>
      <c r="AG28" s="556"/>
      <c r="AH28" s="556"/>
      <c r="AI28" s="557"/>
      <c r="AJ28" s="52"/>
      <c r="AK28" s="59"/>
      <c r="AL28" s="441"/>
      <c r="AM28" s="442"/>
      <c r="AN28" s="491"/>
      <c r="AO28" s="491"/>
      <c r="AP28" s="491"/>
      <c r="AQ28" s="491"/>
      <c r="AR28" s="492"/>
      <c r="AS28" s="500"/>
      <c r="AT28" s="501"/>
      <c r="AU28" s="501"/>
      <c r="AV28" s="501"/>
      <c r="AW28" s="501"/>
      <c r="AX28" s="521"/>
      <c r="AY28" s="521"/>
      <c r="AZ28" s="488"/>
      <c r="BA28" s="471"/>
      <c r="BB28" s="471"/>
      <c r="BC28" s="471"/>
      <c r="BD28" s="471"/>
      <c r="BE28" s="556"/>
      <c r="BF28" s="556"/>
      <c r="BG28" s="556"/>
      <c r="BH28" s="556"/>
      <c r="BI28" s="556"/>
      <c r="BJ28" s="556"/>
      <c r="BK28" s="556"/>
      <c r="BL28" s="556"/>
      <c r="BM28" s="556"/>
      <c r="BN28" s="556"/>
      <c r="BO28" s="556"/>
      <c r="BP28" s="556"/>
      <c r="BQ28" s="556"/>
      <c r="BR28" s="556"/>
      <c r="BS28" s="557"/>
      <c r="BT28" s="95"/>
      <c r="BZ28" s="1">
        <v>26</v>
      </c>
      <c r="CA28" s="1" t="s">
        <v>146</v>
      </c>
    </row>
    <row r="29" spans="1:79" ht="12" customHeight="1">
      <c r="A29" s="58"/>
      <c r="B29" s="441" t="s">
        <v>185</v>
      </c>
      <c r="C29" s="442"/>
      <c r="D29" s="463"/>
      <c r="E29" s="463"/>
      <c r="F29" s="463"/>
      <c r="G29" s="463"/>
      <c r="H29" s="463"/>
      <c r="I29" s="465" t="s">
        <v>307</v>
      </c>
      <c r="J29" s="466"/>
      <c r="K29" s="466"/>
      <c r="L29" s="466"/>
      <c r="M29" s="467"/>
      <c r="N29" s="445"/>
      <c r="O29" s="445"/>
      <c r="P29" s="445"/>
      <c r="Q29" s="445"/>
      <c r="R29" s="445"/>
      <c r="S29" s="445"/>
      <c r="T29" s="445"/>
      <c r="U29" s="472" t="s">
        <v>308</v>
      </c>
      <c r="V29" s="472"/>
      <c r="W29" s="472"/>
      <c r="X29" s="472"/>
      <c r="Y29" s="472"/>
      <c r="Z29" s="472"/>
      <c r="AA29" s="473"/>
      <c r="AB29" s="471"/>
      <c r="AC29" s="471"/>
      <c r="AD29" s="471"/>
      <c r="AE29" s="471"/>
      <c r="AF29" s="471"/>
      <c r="AG29" s="471"/>
      <c r="AH29" s="471"/>
      <c r="AI29" s="555"/>
      <c r="AJ29" s="52"/>
      <c r="AK29" s="59"/>
      <c r="AL29" s="441" t="s">
        <v>185</v>
      </c>
      <c r="AM29" s="442"/>
      <c r="AN29" s="463"/>
      <c r="AO29" s="463"/>
      <c r="AP29" s="463"/>
      <c r="AQ29" s="463"/>
      <c r="AR29" s="463"/>
      <c r="AS29" s="465" t="s">
        <v>307</v>
      </c>
      <c r="AT29" s="466"/>
      <c r="AU29" s="466"/>
      <c r="AV29" s="466"/>
      <c r="AW29" s="467"/>
      <c r="AX29" s="471" t="s">
        <v>85</v>
      </c>
      <c r="AY29" s="471"/>
      <c r="AZ29" s="471"/>
      <c r="BA29" s="471"/>
      <c r="BB29" s="471"/>
      <c r="BC29" s="471"/>
      <c r="BD29" s="471"/>
      <c r="BE29" s="472" t="s">
        <v>308</v>
      </c>
      <c r="BF29" s="472"/>
      <c r="BG29" s="472"/>
      <c r="BH29" s="472"/>
      <c r="BI29" s="472"/>
      <c r="BJ29" s="472"/>
      <c r="BK29" s="473"/>
      <c r="BL29" s="499">
        <v>9087654321</v>
      </c>
      <c r="BM29" s="489"/>
      <c r="BN29" s="489"/>
      <c r="BO29" s="489"/>
      <c r="BP29" s="489"/>
      <c r="BQ29" s="489"/>
      <c r="BR29" s="489"/>
      <c r="BS29" s="503"/>
      <c r="BT29" s="95"/>
      <c r="BZ29" s="1">
        <v>27</v>
      </c>
      <c r="CA29" s="1" t="s">
        <v>147</v>
      </c>
    </row>
    <row r="30" spans="1:79" ht="12" customHeight="1" thickBot="1">
      <c r="A30" s="58"/>
      <c r="B30" s="553"/>
      <c r="C30" s="554"/>
      <c r="D30" s="464"/>
      <c r="E30" s="464"/>
      <c r="F30" s="464"/>
      <c r="G30" s="464"/>
      <c r="H30" s="464"/>
      <c r="I30" s="468"/>
      <c r="J30" s="469"/>
      <c r="K30" s="469"/>
      <c r="L30" s="469"/>
      <c r="M30" s="470"/>
      <c r="N30" s="552"/>
      <c r="O30" s="552"/>
      <c r="P30" s="552"/>
      <c r="Q30" s="552"/>
      <c r="R30" s="552"/>
      <c r="S30" s="552"/>
      <c r="T30" s="552"/>
      <c r="U30" s="474"/>
      <c r="V30" s="474"/>
      <c r="W30" s="474"/>
      <c r="X30" s="474"/>
      <c r="Y30" s="474"/>
      <c r="Z30" s="474"/>
      <c r="AA30" s="475"/>
      <c r="AB30" s="471"/>
      <c r="AC30" s="471"/>
      <c r="AD30" s="471"/>
      <c r="AE30" s="471"/>
      <c r="AF30" s="471"/>
      <c r="AG30" s="471"/>
      <c r="AH30" s="471"/>
      <c r="AI30" s="555"/>
      <c r="AJ30" s="52"/>
      <c r="AK30" s="59"/>
      <c r="AL30" s="617"/>
      <c r="AM30" s="618"/>
      <c r="AN30" s="619"/>
      <c r="AO30" s="619"/>
      <c r="AP30" s="619"/>
      <c r="AQ30" s="619"/>
      <c r="AR30" s="619"/>
      <c r="AS30" s="468"/>
      <c r="AT30" s="469"/>
      <c r="AU30" s="469"/>
      <c r="AV30" s="469"/>
      <c r="AW30" s="470"/>
      <c r="AX30" s="471"/>
      <c r="AY30" s="471"/>
      <c r="AZ30" s="471"/>
      <c r="BA30" s="471"/>
      <c r="BB30" s="471"/>
      <c r="BC30" s="471"/>
      <c r="BD30" s="471"/>
      <c r="BE30" s="474"/>
      <c r="BF30" s="474"/>
      <c r="BG30" s="474"/>
      <c r="BH30" s="474"/>
      <c r="BI30" s="474"/>
      <c r="BJ30" s="474"/>
      <c r="BK30" s="475"/>
      <c r="BL30" s="500"/>
      <c r="BM30" s="501"/>
      <c r="BN30" s="501"/>
      <c r="BO30" s="501"/>
      <c r="BP30" s="501"/>
      <c r="BQ30" s="501"/>
      <c r="BR30" s="501"/>
      <c r="BS30" s="504"/>
      <c r="BT30" s="95"/>
      <c r="BZ30" s="1">
        <v>28</v>
      </c>
      <c r="CA30" s="1" t="s">
        <v>148</v>
      </c>
    </row>
    <row r="31" spans="1:79" ht="12" customHeight="1">
      <c r="A31" s="58"/>
      <c r="B31" s="129"/>
      <c r="C31" s="129"/>
      <c r="D31" s="129"/>
      <c r="E31" s="129"/>
      <c r="F31" s="129"/>
      <c r="G31" s="129"/>
      <c r="H31" s="130"/>
      <c r="I31" s="480" t="s">
        <v>299</v>
      </c>
      <c r="J31" s="481"/>
      <c r="K31" s="481"/>
      <c r="L31" s="481"/>
      <c r="M31" s="482"/>
      <c r="N31" s="499"/>
      <c r="O31" s="489"/>
      <c r="P31" s="489"/>
      <c r="Q31" s="489"/>
      <c r="R31" s="489"/>
      <c r="S31" s="489"/>
      <c r="T31" s="489"/>
      <c r="U31" s="519" t="s">
        <v>312</v>
      </c>
      <c r="V31" s="481"/>
      <c r="W31" s="481"/>
      <c r="X31" s="481"/>
      <c r="Y31" s="481"/>
      <c r="Z31" s="481"/>
      <c r="AA31" s="482"/>
      <c r="AB31" s="521"/>
      <c r="AC31" s="521"/>
      <c r="AD31" s="521"/>
      <c r="AE31" s="521"/>
      <c r="AF31" s="521"/>
      <c r="AG31" s="521"/>
      <c r="AH31" s="521"/>
      <c r="AI31" s="522"/>
      <c r="AJ31" s="52"/>
      <c r="AK31" s="59"/>
      <c r="AL31" s="59"/>
      <c r="AM31" s="59"/>
      <c r="AN31" s="59"/>
      <c r="AO31" s="59"/>
      <c r="AP31" s="59"/>
      <c r="AQ31" s="59"/>
      <c r="AR31" s="59"/>
      <c r="AS31" s="590" t="s">
        <v>299</v>
      </c>
      <c r="AT31" s="472"/>
      <c r="AU31" s="472"/>
      <c r="AV31" s="472"/>
      <c r="AW31" s="473"/>
      <c r="AX31" s="499"/>
      <c r="AY31" s="489"/>
      <c r="AZ31" s="489"/>
      <c r="BA31" s="489"/>
      <c r="BB31" s="489"/>
      <c r="BC31" s="489"/>
      <c r="BD31" s="489"/>
      <c r="BE31" s="519" t="s">
        <v>312</v>
      </c>
      <c r="BF31" s="481"/>
      <c r="BG31" s="481"/>
      <c r="BH31" s="481"/>
      <c r="BI31" s="481"/>
      <c r="BJ31" s="481"/>
      <c r="BK31" s="482"/>
      <c r="BL31" s="456" t="s">
        <v>313</v>
      </c>
      <c r="BM31" s="457"/>
      <c r="BN31" s="457"/>
      <c r="BO31" s="457"/>
      <c r="BP31" s="457"/>
      <c r="BQ31" s="457"/>
      <c r="BR31" s="457"/>
      <c r="BS31" s="612"/>
      <c r="BT31" s="95"/>
      <c r="BZ31" s="1">
        <v>29</v>
      </c>
      <c r="CA31" s="1" t="s">
        <v>149</v>
      </c>
    </row>
    <row r="32" spans="1:79" ht="12" customHeight="1" thickBot="1">
      <c r="A32" s="58"/>
      <c r="B32" s="58"/>
      <c r="C32" s="58"/>
      <c r="D32" s="58"/>
      <c r="E32" s="58"/>
      <c r="F32" s="58"/>
      <c r="G32" s="58"/>
      <c r="H32" s="131"/>
      <c r="I32" s="483"/>
      <c r="J32" s="484"/>
      <c r="K32" s="484"/>
      <c r="L32" s="484"/>
      <c r="M32" s="485"/>
      <c r="N32" s="526"/>
      <c r="O32" s="527"/>
      <c r="P32" s="527"/>
      <c r="Q32" s="527"/>
      <c r="R32" s="527"/>
      <c r="S32" s="527"/>
      <c r="T32" s="527"/>
      <c r="U32" s="520"/>
      <c r="V32" s="484"/>
      <c r="W32" s="484"/>
      <c r="X32" s="484"/>
      <c r="Y32" s="484"/>
      <c r="Z32" s="484"/>
      <c r="AA32" s="485"/>
      <c r="AB32" s="523"/>
      <c r="AC32" s="523"/>
      <c r="AD32" s="523"/>
      <c r="AE32" s="523"/>
      <c r="AF32" s="523"/>
      <c r="AG32" s="523"/>
      <c r="AH32" s="523"/>
      <c r="AI32" s="524"/>
      <c r="AJ32" s="52"/>
      <c r="AK32" s="59"/>
      <c r="AL32" s="59"/>
      <c r="AM32" s="59"/>
      <c r="AN32" s="59"/>
      <c r="AO32" s="59"/>
      <c r="AP32" s="59"/>
      <c r="AQ32" s="59"/>
      <c r="AR32" s="59"/>
      <c r="AS32" s="483"/>
      <c r="AT32" s="484"/>
      <c r="AU32" s="484"/>
      <c r="AV32" s="484"/>
      <c r="AW32" s="485"/>
      <c r="AX32" s="526"/>
      <c r="AY32" s="527"/>
      <c r="AZ32" s="527"/>
      <c r="BA32" s="527"/>
      <c r="BB32" s="527"/>
      <c r="BC32" s="527"/>
      <c r="BD32" s="527"/>
      <c r="BE32" s="520"/>
      <c r="BF32" s="484"/>
      <c r="BG32" s="484"/>
      <c r="BH32" s="484"/>
      <c r="BI32" s="484"/>
      <c r="BJ32" s="484"/>
      <c r="BK32" s="485"/>
      <c r="BL32" s="613"/>
      <c r="BM32" s="614"/>
      <c r="BN32" s="614"/>
      <c r="BO32" s="614"/>
      <c r="BP32" s="614"/>
      <c r="BQ32" s="614"/>
      <c r="BR32" s="614"/>
      <c r="BS32" s="615"/>
      <c r="BT32" s="95"/>
      <c r="BZ32" s="1">
        <v>30</v>
      </c>
      <c r="CA32" s="1" t="s">
        <v>150</v>
      </c>
    </row>
    <row r="33" spans="1:79" ht="12" customHeight="1">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2"/>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95"/>
      <c r="BZ33" s="1">
        <v>31</v>
      </c>
      <c r="CA33" s="1" t="s">
        <v>151</v>
      </c>
    </row>
    <row r="34" spans="1:79" ht="30.75" customHeight="1">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2"/>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95"/>
      <c r="BZ34" s="1">
        <v>32</v>
      </c>
      <c r="CA34" s="1" t="s">
        <v>152</v>
      </c>
    </row>
    <row r="35" spans="1:79" ht="12" customHeight="1" thickBot="1">
      <c r="A35" s="58"/>
      <c r="B35" s="486" t="s">
        <v>197</v>
      </c>
      <c r="C35" s="486"/>
      <c r="D35" s="486"/>
      <c r="E35" s="486"/>
      <c r="F35" s="486"/>
      <c r="G35" s="486"/>
      <c r="H35" s="486"/>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2"/>
      <c r="AK35" s="59"/>
      <c r="AL35" s="561" t="s">
        <v>197</v>
      </c>
      <c r="AM35" s="561"/>
      <c r="AN35" s="561"/>
      <c r="AO35" s="561"/>
      <c r="AP35" s="561"/>
      <c r="AQ35" s="561"/>
      <c r="AR35" s="561"/>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95"/>
      <c r="BZ35" s="1">
        <v>38</v>
      </c>
      <c r="CA35" s="1" t="s">
        <v>153</v>
      </c>
    </row>
    <row r="36" spans="1:79" ht="12" customHeight="1">
      <c r="A36" s="58"/>
      <c r="B36" s="476" t="s">
        <v>31</v>
      </c>
      <c r="C36" s="451"/>
      <c r="D36" s="477"/>
      <c r="E36" s="477"/>
      <c r="F36" s="477"/>
      <c r="G36" s="477"/>
      <c r="H36" s="478"/>
      <c r="I36" s="479"/>
      <c r="J36" s="477"/>
      <c r="K36" s="477"/>
      <c r="L36" s="477"/>
      <c r="M36" s="478"/>
      <c r="N36" s="460" t="s">
        <v>163</v>
      </c>
      <c r="O36" s="461"/>
      <c r="P36" s="461"/>
      <c r="Q36" s="461"/>
      <c r="R36" s="461"/>
      <c r="S36" s="461"/>
      <c r="T36" s="462"/>
      <c r="U36" s="451" t="s">
        <v>119</v>
      </c>
      <c r="V36" s="451"/>
      <c r="W36" s="451" t="s">
        <v>202</v>
      </c>
      <c r="X36" s="451"/>
      <c r="Y36" s="451"/>
      <c r="Z36" s="451"/>
      <c r="AA36" s="451"/>
      <c r="AB36" s="451"/>
      <c r="AC36" s="451"/>
      <c r="AD36" s="451"/>
      <c r="AE36" s="451"/>
      <c r="AF36" s="451"/>
      <c r="AG36" s="451"/>
      <c r="AH36" s="451"/>
      <c r="AI36" s="579"/>
      <c r="AJ36" s="52"/>
      <c r="AK36" s="59"/>
      <c r="AL36" s="476" t="s">
        <v>31</v>
      </c>
      <c r="AM36" s="451"/>
      <c r="AN36" s="477" t="s">
        <v>86</v>
      </c>
      <c r="AO36" s="477"/>
      <c r="AP36" s="477"/>
      <c r="AQ36" s="477"/>
      <c r="AR36" s="478"/>
      <c r="AS36" s="479" t="s">
        <v>62</v>
      </c>
      <c r="AT36" s="477"/>
      <c r="AU36" s="477"/>
      <c r="AV36" s="477"/>
      <c r="AW36" s="478"/>
      <c r="AX36" s="460" t="s">
        <v>163</v>
      </c>
      <c r="AY36" s="461"/>
      <c r="AZ36" s="461"/>
      <c r="BA36" s="461"/>
      <c r="BB36" s="461"/>
      <c r="BC36" s="461"/>
      <c r="BD36" s="462"/>
      <c r="BE36" s="451" t="s">
        <v>119</v>
      </c>
      <c r="BF36" s="451"/>
      <c r="BG36" s="451" t="s">
        <v>202</v>
      </c>
      <c r="BH36" s="451"/>
      <c r="BI36" s="451"/>
      <c r="BJ36" s="451"/>
      <c r="BK36" s="451"/>
      <c r="BL36" s="451"/>
      <c r="BM36" s="451"/>
      <c r="BN36" s="451"/>
      <c r="BO36" s="451"/>
      <c r="BP36" s="451"/>
      <c r="BQ36" s="451"/>
      <c r="BR36" s="451"/>
      <c r="BS36" s="579"/>
      <c r="BT36" s="95"/>
      <c r="BZ36" s="1">
        <v>39</v>
      </c>
      <c r="CA36" s="1" t="s">
        <v>154</v>
      </c>
    </row>
    <row r="37" spans="1:79" ht="12" customHeight="1">
      <c r="A37" s="58"/>
      <c r="B37" s="487" t="s">
        <v>162</v>
      </c>
      <c r="C37" s="488"/>
      <c r="D37" s="489"/>
      <c r="E37" s="489"/>
      <c r="F37" s="489"/>
      <c r="G37" s="489"/>
      <c r="H37" s="490"/>
      <c r="I37" s="499"/>
      <c r="J37" s="489"/>
      <c r="K37" s="489"/>
      <c r="L37" s="489"/>
      <c r="M37" s="490"/>
      <c r="N37" s="456"/>
      <c r="O37" s="457"/>
      <c r="P37" s="457"/>
      <c r="Q37" s="457"/>
      <c r="R37" s="457"/>
      <c r="S37" s="457"/>
      <c r="T37" s="458"/>
      <c r="U37" s="452"/>
      <c r="V37" s="453"/>
      <c r="W37" s="471"/>
      <c r="X37" s="471"/>
      <c r="Y37" s="471"/>
      <c r="Z37" s="471"/>
      <c r="AA37" s="471"/>
      <c r="AB37" s="471"/>
      <c r="AC37" s="471"/>
      <c r="AD37" s="471"/>
      <c r="AE37" s="471"/>
      <c r="AF37" s="471"/>
      <c r="AG37" s="471"/>
      <c r="AH37" s="471"/>
      <c r="AI37" s="555"/>
      <c r="AJ37" s="52"/>
      <c r="AK37" s="59"/>
      <c r="AL37" s="487" t="s">
        <v>162</v>
      </c>
      <c r="AM37" s="488"/>
      <c r="AN37" s="489" t="s">
        <v>60</v>
      </c>
      <c r="AO37" s="489"/>
      <c r="AP37" s="489"/>
      <c r="AQ37" s="489"/>
      <c r="AR37" s="490"/>
      <c r="AS37" s="499" t="s">
        <v>61</v>
      </c>
      <c r="AT37" s="489"/>
      <c r="AU37" s="489"/>
      <c r="AV37" s="489"/>
      <c r="AW37" s="490"/>
      <c r="AX37" s="456" t="s">
        <v>178</v>
      </c>
      <c r="AY37" s="457"/>
      <c r="AZ37" s="457"/>
      <c r="BA37" s="457"/>
      <c r="BB37" s="457"/>
      <c r="BC37" s="457"/>
      <c r="BD37" s="458"/>
      <c r="BE37" s="452" t="s">
        <v>166</v>
      </c>
      <c r="BF37" s="453"/>
      <c r="BG37" s="471"/>
      <c r="BH37" s="471"/>
      <c r="BI37" s="471"/>
      <c r="BJ37" s="471"/>
      <c r="BK37" s="471"/>
      <c r="BL37" s="471"/>
      <c r="BM37" s="471"/>
      <c r="BN37" s="471"/>
      <c r="BO37" s="471"/>
      <c r="BP37" s="471"/>
      <c r="BQ37" s="471"/>
      <c r="BR37" s="471"/>
      <c r="BS37" s="555"/>
      <c r="BT37" s="95"/>
      <c r="BZ37" s="1">
        <v>40</v>
      </c>
      <c r="CA37" s="1" t="s">
        <v>155</v>
      </c>
    </row>
    <row r="38" spans="1:79" ht="12" customHeight="1" thickBot="1">
      <c r="A38" s="58"/>
      <c r="B38" s="441"/>
      <c r="C38" s="442"/>
      <c r="D38" s="491"/>
      <c r="E38" s="491"/>
      <c r="F38" s="491"/>
      <c r="G38" s="491"/>
      <c r="H38" s="492"/>
      <c r="I38" s="500"/>
      <c r="J38" s="501"/>
      <c r="K38" s="501"/>
      <c r="L38" s="501"/>
      <c r="M38" s="502"/>
      <c r="N38" s="454"/>
      <c r="O38" s="459"/>
      <c r="P38" s="459"/>
      <c r="Q38" s="459"/>
      <c r="R38" s="459"/>
      <c r="S38" s="459"/>
      <c r="T38" s="455"/>
      <c r="U38" s="454"/>
      <c r="V38" s="455"/>
      <c r="W38" s="471"/>
      <c r="X38" s="471"/>
      <c r="Y38" s="471"/>
      <c r="Z38" s="471"/>
      <c r="AA38" s="471"/>
      <c r="AB38" s="471"/>
      <c r="AC38" s="471"/>
      <c r="AD38" s="471"/>
      <c r="AE38" s="471"/>
      <c r="AF38" s="471"/>
      <c r="AG38" s="471"/>
      <c r="AH38" s="471"/>
      <c r="AI38" s="555"/>
      <c r="AJ38" s="52"/>
      <c r="AK38" s="59"/>
      <c r="AL38" s="441"/>
      <c r="AM38" s="442"/>
      <c r="AN38" s="491"/>
      <c r="AO38" s="491"/>
      <c r="AP38" s="491"/>
      <c r="AQ38" s="491"/>
      <c r="AR38" s="492"/>
      <c r="AS38" s="500"/>
      <c r="AT38" s="501"/>
      <c r="AU38" s="501"/>
      <c r="AV38" s="501"/>
      <c r="AW38" s="502"/>
      <c r="AX38" s="454"/>
      <c r="AY38" s="459"/>
      <c r="AZ38" s="459"/>
      <c r="BA38" s="459"/>
      <c r="BB38" s="459"/>
      <c r="BC38" s="459"/>
      <c r="BD38" s="455"/>
      <c r="BE38" s="454"/>
      <c r="BF38" s="455"/>
      <c r="BG38" s="471"/>
      <c r="BH38" s="471"/>
      <c r="BI38" s="471"/>
      <c r="BJ38" s="471"/>
      <c r="BK38" s="471"/>
      <c r="BL38" s="471"/>
      <c r="BM38" s="471"/>
      <c r="BN38" s="471"/>
      <c r="BO38" s="471"/>
      <c r="BP38" s="471"/>
      <c r="BQ38" s="471"/>
      <c r="BR38" s="471"/>
      <c r="BS38" s="555"/>
      <c r="BT38" s="95"/>
      <c r="BZ38" s="1">
        <v>41</v>
      </c>
      <c r="CA38" s="1" t="s">
        <v>156</v>
      </c>
    </row>
    <row r="39" spans="1:79" ht="12" customHeight="1">
      <c r="A39" s="58"/>
      <c r="B39" s="129"/>
      <c r="C39" s="129"/>
      <c r="D39" s="129"/>
      <c r="E39" s="129"/>
      <c r="F39" s="129"/>
      <c r="G39" s="129"/>
      <c r="H39" s="130"/>
      <c r="I39" s="447" t="s">
        <v>307</v>
      </c>
      <c r="J39" s="447"/>
      <c r="K39" s="447"/>
      <c r="L39" s="447"/>
      <c r="M39" s="448"/>
      <c r="N39" s="445"/>
      <c r="O39" s="445"/>
      <c r="P39" s="445"/>
      <c r="Q39" s="445"/>
      <c r="R39" s="445"/>
      <c r="S39" s="445"/>
      <c r="T39" s="445"/>
      <c r="U39" s="481" t="s">
        <v>308</v>
      </c>
      <c r="V39" s="481"/>
      <c r="W39" s="472"/>
      <c r="X39" s="472"/>
      <c r="Y39" s="472"/>
      <c r="Z39" s="472"/>
      <c r="AA39" s="473"/>
      <c r="AB39" s="471"/>
      <c r="AC39" s="471"/>
      <c r="AD39" s="471"/>
      <c r="AE39" s="471"/>
      <c r="AF39" s="471"/>
      <c r="AG39" s="471"/>
      <c r="AH39" s="471"/>
      <c r="AI39" s="555"/>
      <c r="AJ39" s="52"/>
      <c r="AK39" s="59"/>
      <c r="AL39" s="132"/>
      <c r="AM39" s="132"/>
      <c r="AN39" s="132"/>
      <c r="AO39" s="132"/>
      <c r="AP39" s="132"/>
      <c r="AQ39" s="132"/>
      <c r="AR39" s="134"/>
      <c r="AS39" s="447" t="s">
        <v>307</v>
      </c>
      <c r="AT39" s="447"/>
      <c r="AU39" s="447"/>
      <c r="AV39" s="447"/>
      <c r="AW39" s="448"/>
      <c r="AX39" s="445" t="s">
        <v>85</v>
      </c>
      <c r="AY39" s="445"/>
      <c r="AZ39" s="445"/>
      <c r="BA39" s="445"/>
      <c r="BB39" s="445"/>
      <c r="BC39" s="445"/>
      <c r="BD39" s="445"/>
      <c r="BE39" s="481" t="s">
        <v>308</v>
      </c>
      <c r="BF39" s="481"/>
      <c r="BG39" s="472"/>
      <c r="BH39" s="472"/>
      <c r="BI39" s="472"/>
      <c r="BJ39" s="472"/>
      <c r="BK39" s="473"/>
      <c r="BL39" s="471">
        <v>9087654321</v>
      </c>
      <c r="BM39" s="471"/>
      <c r="BN39" s="471"/>
      <c r="BO39" s="471"/>
      <c r="BP39" s="471"/>
      <c r="BQ39" s="471"/>
      <c r="BR39" s="471"/>
      <c r="BS39" s="555"/>
      <c r="BT39" s="95"/>
      <c r="BZ39" s="1">
        <v>42</v>
      </c>
      <c r="CA39" s="1" t="s">
        <v>157</v>
      </c>
    </row>
    <row r="40" spans="1:79" ht="12" customHeight="1" thickBot="1">
      <c r="A40" s="58"/>
      <c r="B40" s="58"/>
      <c r="C40" s="58"/>
      <c r="D40" s="58"/>
      <c r="E40" s="58"/>
      <c r="F40" s="58"/>
      <c r="G40" s="58"/>
      <c r="H40" s="131"/>
      <c r="I40" s="449"/>
      <c r="J40" s="449"/>
      <c r="K40" s="449"/>
      <c r="L40" s="449"/>
      <c r="M40" s="450"/>
      <c r="N40" s="446"/>
      <c r="O40" s="446"/>
      <c r="P40" s="446"/>
      <c r="Q40" s="446"/>
      <c r="R40" s="446"/>
      <c r="S40" s="446"/>
      <c r="T40" s="446"/>
      <c r="U40" s="474"/>
      <c r="V40" s="474"/>
      <c r="W40" s="474"/>
      <c r="X40" s="474"/>
      <c r="Y40" s="474"/>
      <c r="Z40" s="474"/>
      <c r="AA40" s="475"/>
      <c r="AB40" s="471"/>
      <c r="AC40" s="471"/>
      <c r="AD40" s="471"/>
      <c r="AE40" s="471"/>
      <c r="AF40" s="471"/>
      <c r="AG40" s="471"/>
      <c r="AH40" s="471"/>
      <c r="AI40" s="555"/>
      <c r="AJ40" s="52"/>
      <c r="AK40" s="59"/>
      <c r="AL40" s="59"/>
      <c r="AM40" s="59"/>
      <c r="AN40" s="59"/>
      <c r="AO40" s="59"/>
      <c r="AP40" s="59"/>
      <c r="AQ40" s="59"/>
      <c r="AR40" s="133"/>
      <c r="AS40" s="449"/>
      <c r="AT40" s="449"/>
      <c r="AU40" s="449"/>
      <c r="AV40" s="449"/>
      <c r="AW40" s="450"/>
      <c r="AX40" s="446"/>
      <c r="AY40" s="446"/>
      <c r="AZ40" s="446"/>
      <c r="BA40" s="446"/>
      <c r="BB40" s="446"/>
      <c r="BC40" s="446"/>
      <c r="BD40" s="446"/>
      <c r="BE40" s="474"/>
      <c r="BF40" s="474"/>
      <c r="BG40" s="474"/>
      <c r="BH40" s="474"/>
      <c r="BI40" s="474"/>
      <c r="BJ40" s="474"/>
      <c r="BK40" s="475"/>
      <c r="BL40" s="471"/>
      <c r="BM40" s="471"/>
      <c r="BN40" s="471"/>
      <c r="BO40" s="471"/>
      <c r="BP40" s="471"/>
      <c r="BQ40" s="471"/>
      <c r="BR40" s="471"/>
      <c r="BS40" s="555"/>
      <c r="BT40" s="95"/>
      <c r="BZ40" s="1">
        <v>43</v>
      </c>
      <c r="CA40" s="1" t="s">
        <v>158</v>
      </c>
    </row>
    <row r="41" spans="1:79" ht="12" customHeight="1">
      <c r="A41" s="58"/>
      <c r="B41" s="58"/>
      <c r="C41" s="58"/>
      <c r="D41" s="58"/>
      <c r="E41" s="58"/>
      <c r="F41" s="58"/>
      <c r="G41" s="58"/>
      <c r="H41" s="58"/>
      <c r="I41" s="58"/>
      <c r="J41" s="58"/>
      <c r="K41" s="58"/>
      <c r="L41" s="58"/>
      <c r="M41" s="128"/>
      <c r="N41" s="128"/>
      <c r="O41" s="128"/>
      <c r="P41" s="128"/>
      <c r="Q41" s="128"/>
      <c r="R41" s="128"/>
      <c r="S41" s="128"/>
      <c r="T41" s="128"/>
      <c r="U41" s="590" t="s">
        <v>312</v>
      </c>
      <c r="V41" s="472"/>
      <c r="W41" s="472"/>
      <c r="X41" s="472"/>
      <c r="Y41" s="472"/>
      <c r="Z41" s="472"/>
      <c r="AA41" s="473"/>
      <c r="AB41" s="521"/>
      <c r="AC41" s="521"/>
      <c r="AD41" s="521"/>
      <c r="AE41" s="521"/>
      <c r="AF41" s="521"/>
      <c r="AG41" s="521"/>
      <c r="AH41" s="521"/>
      <c r="AI41" s="522"/>
      <c r="AJ41" s="52"/>
      <c r="AK41" s="59"/>
      <c r="AL41" s="59"/>
      <c r="AM41" s="59"/>
      <c r="AN41" s="59"/>
      <c r="AO41" s="59"/>
      <c r="AP41" s="59"/>
      <c r="AQ41" s="59"/>
      <c r="AR41" s="59"/>
      <c r="AS41" s="59"/>
      <c r="AT41" s="59"/>
      <c r="AU41" s="59"/>
      <c r="AV41" s="59"/>
      <c r="AW41" s="135"/>
      <c r="AX41" s="135"/>
      <c r="AY41" s="135"/>
      <c r="AZ41" s="135"/>
      <c r="BA41" s="135"/>
      <c r="BB41" s="135"/>
      <c r="BC41" s="135"/>
      <c r="BD41" s="135"/>
      <c r="BE41" s="590" t="s">
        <v>312</v>
      </c>
      <c r="BF41" s="472"/>
      <c r="BG41" s="472"/>
      <c r="BH41" s="472"/>
      <c r="BI41" s="472"/>
      <c r="BJ41" s="472"/>
      <c r="BK41" s="473"/>
      <c r="BL41" s="521" t="s">
        <v>313</v>
      </c>
      <c r="BM41" s="521"/>
      <c r="BN41" s="521"/>
      <c r="BO41" s="521"/>
      <c r="BP41" s="521"/>
      <c r="BQ41" s="521"/>
      <c r="BR41" s="521"/>
      <c r="BS41" s="522"/>
      <c r="BT41" s="95"/>
      <c r="BZ41" s="1">
        <v>44</v>
      </c>
      <c r="CA41" s="1" t="s">
        <v>159</v>
      </c>
    </row>
    <row r="42" spans="1:79" ht="12" customHeight="1" thickBot="1">
      <c r="A42" s="58"/>
      <c r="B42" s="58"/>
      <c r="C42" s="58"/>
      <c r="D42" s="58"/>
      <c r="E42" s="58"/>
      <c r="F42" s="58"/>
      <c r="G42" s="58"/>
      <c r="H42" s="58"/>
      <c r="I42" s="58"/>
      <c r="J42" s="58"/>
      <c r="K42" s="58"/>
      <c r="L42" s="58"/>
      <c r="M42" s="128"/>
      <c r="N42" s="128"/>
      <c r="O42" s="128"/>
      <c r="P42" s="128"/>
      <c r="Q42" s="128"/>
      <c r="R42" s="128"/>
      <c r="S42" s="128"/>
      <c r="T42" s="128"/>
      <c r="U42" s="483"/>
      <c r="V42" s="484"/>
      <c r="W42" s="484"/>
      <c r="X42" s="484"/>
      <c r="Y42" s="484"/>
      <c r="Z42" s="484"/>
      <c r="AA42" s="485"/>
      <c r="AB42" s="523"/>
      <c r="AC42" s="523"/>
      <c r="AD42" s="523"/>
      <c r="AE42" s="523"/>
      <c r="AF42" s="523"/>
      <c r="AG42" s="523"/>
      <c r="AH42" s="523"/>
      <c r="AI42" s="524"/>
      <c r="AJ42" s="52"/>
      <c r="AK42" s="59"/>
      <c r="AL42" s="59"/>
      <c r="AM42" s="59"/>
      <c r="AN42" s="59"/>
      <c r="AO42" s="59"/>
      <c r="AP42" s="59"/>
      <c r="AQ42" s="59"/>
      <c r="AR42" s="59"/>
      <c r="AS42" s="59"/>
      <c r="AT42" s="59"/>
      <c r="AU42" s="59"/>
      <c r="AV42" s="59"/>
      <c r="AW42" s="135"/>
      <c r="AX42" s="135"/>
      <c r="AY42" s="135"/>
      <c r="AZ42" s="135"/>
      <c r="BA42" s="135"/>
      <c r="BB42" s="135"/>
      <c r="BC42" s="135"/>
      <c r="BD42" s="135"/>
      <c r="BE42" s="483"/>
      <c r="BF42" s="484"/>
      <c r="BG42" s="484"/>
      <c r="BH42" s="484"/>
      <c r="BI42" s="484"/>
      <c r="BJ42" s="484"/>
      <c r="BK42" s="485"/>
      <c r="BL42" s="523"/>
      <c r="BM42" s="523"/>
      <c r="BN42" s="523"/>
      <c r="BO42" s="523"/>
      <c r="BP42" s="523"/>
      <c r="BQ42" s="523"/>
      <c r="BR42" s="523"/>
      <c r="BS42" s="524"/>
      <c r="BT42" s="95"/>
      <c r="BZ42" s="1">
        <v>45</v>
      </c>
      <c r="CA42" s="1" t="s">
        <v>160</v>
      </c>
    </row>
    <row r="43" spans="1:79" ht="12" customHeight="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2"/>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95"/>
      <c r="BZ43" s="1">
        <v>46</v>
      </c>
      <c r="CA43" s="1" t="s">
        <v>161</v>
      </c>
    </row>
    <row r="44" spans="1:79" ht="12" customHeight="1" thickBot="1">
      <c r="A44" s="58"/>
      <c r="B44" s="493" t="s">
        <v>311</v>
      </c>
      <c r="C44" s="493"/>
      <c r="D44" s="493"/>
      <c r="E44" s="493"/>
      <c r="F44" s="493"/>
      <c r="G44" s="493"/>
      <c r="H44" s="493"/>
      <c r="I44" s="493"/>
      <c r="J44" s="493"/>
      <c r="K44" s="493"/>
      <c r="L44" s="493"/>
      <c r="M44" s="493"/>
      <c r="N44" s="494"/>
      <c r="O44" s="494"/>
      <c r="P44" s="591" t="s">
        <v>199</v>
      </c>
      <c r="Q44" s="591"/>
      <c r="R44" s="591"/>
      <c r="S44" s="591"/>
      <c r="T44" s="591"/>
      <c r="U44" s="591"/>
      <c r="V44" s="591"/>
      <c r="W44" s="591"/>
      <c r="X44" s="591"/>
      <c r="Y44" s="591"/>
      <c r="Z44" s="591"/>
      <c r="AA44" s="591"/>
      <c r="AB44" s="591"/>
      <c r="AC44" s="591"/>
      <c r="AD44" s="591"/>
      <c r="AE44" s="591"/>
      <c r="AF44" s="591"/>
      <c r="AG44" s="591"/>
      <c r="AH44" s="591"/>
      <c r="AI44" s="58"/>
      <c r="AJ44" s="52"/>
      <c r="AK44" s="59"/>
      <c r="AL44" s="620" t="s">
        <v>311</v>
      </c>
      <c r="AM44" s="620"/>
      <c r="AN44" s="620"/>
      <c r="AO44" s="620"/>
      <c r="AP44" s="620"/>
      <c r="AQ44" s="620"/>
      <c r="AR44" s="620"/>
      <c r="AS44" s="620"/>
      <c r="AT44" s="620"/>
      <c r="AU44" s="620"/>
      <c r="AV44" s="620"/>
      <c r="AW44" s="620"/>
      <c r="AX44" s="594"/>
      <c r="AY44" s="594"/>
      <c r="AZ44" s="616" t="s">
        <v>198</v>
      </c>
      <c r="BA44" s="616"/>
      <c r="BB44" s="616"/>
      <c r="BC44" s="616"/>
      <c r="BD44" s="616"/>
      <c r="BE44" s="616"/>
      <c r="BF44" s="616"/>
      <c r="BG44" s="616"/>
      <c r="BH44" s="616"/>
      <c r="BI44" s="616"/>
      <c r="BJ44" s="616"/>
      <c r="BK44" s="616"/>
      <c r="BL44" s="616"/>
      <c r="BM44" s="616"/>
      <c r="BN44" s="616"/>
      <c r="BO44" s="616"/>
      <c r="BP44" s="616"/>
      <c r="BQ44" s="616"/>
      <c r="BR44" s="616"/>
      <c r="BS44" s="59"/>
      <c r="BT44" s="95"/>
      <c r="BZ44" s="1">
        <v>47</v>
      </c>
      <c r="CA44" s="1" t="s">
        <v>189</v>
      </c>
    </row>
    <row r="45" spans="1:79" ht="12" customHeight="1">
      <c r="A45" s="58"/>
      <c r="B45" s="476" t="s">
        <v>31</v>
      </c>
      <c r="C45" s="451"/>
      <c r="D45" s="477"/>
      <c r="E45" s="477"/>
      <c r="F45" s="477"/>
      <c r="G45" s="477"/>
      <c r="H45" s="478"/>
      <c r="I45" s="479"/>
      <c r="J45" s="477"/>
      <c r="K45" s="477"/>
      <c r="L45" s="477"/>
      <c r="M45" s="477"/>
      <c r="N45" s="451" t="s">
        <v>119</v>
      </c>
      <c r="O45" s="451"/>
      <c r="P45" s="451" t="s">
        <v>120</v>
      </c>
      <c r="Q45" s="451"/>
      <c r="R45" s="451"/>
      <c r="S45" s="451"/>
      <c r="T45" s="451"/>
      <c r="U45" s="451"/>
      <c r="V45" s="451"/>
      <c r="W45" s="451"/>
      <c r="X45" s="451"/>
      <c r="Y45" s="451"/>
      <c r="Z45" s="451"/>
      <c r="AA45" s="451"/>
      <c r="AB45" s="451"/>
      <c r="AC45" s="451"/>
      <c r="AD45" s="451"/>
      <c r="AE45" s="451"/>
      <c r="AF45" s="451"/>
      <c r="AG45" s="451"/>
      <c r="AH45" s="451"/>
      <c r="AI45" s="579"/>
      <c r="AJ45" s="52"/>
      <c r="AK45" s="59"/>
      <c r="AL45" s="476" t="s">
        <v>31</v>
      </c>
      <c r="AM45" s="451"/>
      <c r="AN45" s="477" t="s">
        <v>90</v>
      </c>
      <c r="AO45" s="477"/>
      <c r="AP45" s="477"/>
      <c r="AQ45" s="477"/>
      <c r="AR45" s="478"/>
      <c r="AS45" s="479" t="s">
        <v>89</v>
      </c>
      <c r="AT45" s="477"/>
      <c r="AU45" s="477"/>
      <c r="AV45" s="477"/>
      <c r="AW45" s="477"/>
      <c r="AX45" s="451" t="s">
        <v>119</v>
      </c>
      <c r="AY45" s="451"/>
      <c r="AZ45" s="451" t="s">
        <v>120</v>
      </c>
      <c r="BA45" s="451"/>
      <c r="BB45" s="451"/>
      <c r="BC45" s="451"/>
      <c r="BD45" s="451"/>
      <c r="BE45" s="451"/>
      <c r="BF45" s="451"/>
      <c r="BG45" s="451"/>
      <c r="BH45" s="451"/>
      <c r="BI45" s="451"/>
      <c r="BJ45" s="451"/>
      <c r="BK45" s="451"/>
      <c r="BL45" s="451"/>
      <c r="BM45" s="451"/>
      <c r="BN45" s="451"/>
      <c r="BO45" s="451"/>
      <c r="BP45" s="451"/>
      <c r="BQ45" s="451"/>
      <c r="BR45" s="451"/>
      <c r="BS45" s="579"/>
      <c r="BT45" s="95"/>
    </row>
    <row r="46" spans="1:79" ht="12" customHeight="1">
      <c r="A46" s="58"/>
      <c r="B46" s="487" t="s">
        <v>162</v>
      </c>
      <c r="C46" s="488"/>
      <c r="D46" s="489"/>
      <c r="E46" s="489"/>
      <c r="F46" s="489"/>
      <c r="G46" s="489"/>
      <c r="H46" s="490"/>
      <c r="I46" s="499"/>
      <c r="J46" s="489"/>
      <c r="K46" s="489"/>
      <c r="L46" s="489"/>
      <c r="M46" s="489"/>
      <c r="N46" s="521"/>
      <c r="O46" s="521"/>
      <c r="P46" s="444" t="s">
        <v>2</v>
      </c>
      <c r="Q46" s="445"/>
      <c r="R46" s="445"/>
      <c r="S46" s="445"/>
      <c r="T46" s="445"/>
      <c r="U46" s="556"/>
      <c r="V46" s="556"/>
      <c r="W46" s="556"/>
      <c r="X46" s="556"/>
      <c r="Y46" s="556"/>
      <c r="Z46" s="556"/>
      <c r="AA46" s="556"/>
      <c r="AB46" s="556"/>
      <c r="AC46" s="556"/>
      <c r="AD46" s="556"/>
      <c r="AE46" s="556"/>
      <c r="AF46" s="556"/>
      <c r="AG46" s="556"/>
      <c r="AH46" s="556"/>
      <c r="AI46" s="557"/>
      <c r="AJ46" s="52"/>
      <c r="AK46" s="59"/>
      <c r="AL46" s="487" t="s">
        <v>162</v>
      </c>
      <c r="AM46" s="488"/>
      <c r="AN46" s="489" t="s">
        <v>87</v>
      </c>
      <c r="AO46" s="489"/>
      <c r="AP46" s="489"/>
      <c r="AQ46" s="489"/>
      <c r="AR46" s="490"/>
      <c r="AS46" s="499" t="s">
        <v>88</v>
      </c>
      <c r="AT46" s="489"/>
      <c r="AU46" s="489"/>
      <c r="AV46" s="489"/>
      <c r="AW46" s="489"/>
      <c r="AX46" s="521" t="s">
        <v>165</v>
      </c>
      <c r="AY46" s="521"/>
      <c r="AZ46" s="444" t="s">
        <v>2</v>
      </c>
      <c r="BA46" s="445" t="s">
        <v>386</v>
      </c>
      <c r="BB46" s="445"/>
      <c r="BC46" s="445"/>
      <c r="BD46" s="445"/>
      <c r="BE46" s="556" t="s">
        <v>387</v>
      </c>
      <c r="BF46" s="556"/>
      <c r="BG46" s="556"/>
      <c r="BH46" s="556"/>
      <c r="BI46" s="556"/>
      <c r="BJ46" s="556"/>
      <c r="BK46" s="556"/>
      <c r="BL46" s="556"/>
      <c r="BM46" s="556"/>
      <c r="BN46" s="556"/>
      <c r="BO46" s="556"/>
      <c r="BP46" s="556"/>
      <c r="BQ46" s="556"/>
      <c r="BR46" s="556"/>
      <c r="BS46" s="557"/>
      <c r="BT46" s="95"/>
    </row>
    <row r="47" spans="1:79" ht="12" customHeight="1">
      <c r="A47" s="58"/>
      <c r="B47" s="441"/>
      <c r="C47" s="442"/>
      <c r="D47" s="491"/>
      <c r="E47" s="491"/>
      <c r="F47" s="491"/>
      <c r="G47" s="491"/>
      <c r="H47" s="492"/>
      <c r="I47" s="500"/>
      <c r="J47" s="501"/>
      <c r="K47" s="501"/>
      <c r="L47" s="501"/>
      <c r="M47" s="501"/>
      <c r="N47" s="521"/>
      <c r="O47" s="521"/>
      <c r="P47" s="488"/>
      <c r="Q47" s="471"/>
      <c r="R47" s="471"/>
      <c r="S47" s="471"/>
      <c r="T47" s="471"/>
      <c r="U47" s="556"/>
      <c r="V47" s="556"/>
      <c r="W47" s="556"/>
      <c r="X47" s="556"/>
      <c r="Y47" s="556"/>
      <c r="Z47" s="556"/>
      <c r="AA47" s="556"/>
      <c r="AB47" s="556"/>
      <c r="AC47" s="556"/>
      <c r="AD47" s="556"/>
      <c r="AE47" s="556"/>
      <c r="AF47" s="556"/>
      <c r="AG47" s="556"/>
      <c r="AH47" s="556"/>
      <c r="AI47" s="557"/>
      <c r="AJ47" s="52"/>
      <c r="AK47" s="59"/>
      <c r="AL47" s="441"/>
      <c r="AM47" s="442"/>
      <c r="AN47" s="491"/>
      <c r="AO47" s="491"/>
      <c r="AP47" s="491"/>
      <c r="AQ47" s="491"/>
      <c r="AR47" s="492"/>
      <c r="AS47" s="500"/>
      <c r="AT47" s="501"/>
      <c r="AU47" s="501"/>
      <c r="AV47" s="501"/>
      <c r="AW47" s="501"/>
      <c r="AX47" s="521"/>
      <c r="AY47" s="521"/>
      <c r="AZ47" s="488"/>
      <c r="BA47" s="471"/>
      <c r="BB47" s="471"/>
      <c r="BC47" s="471"/>
      <c r="BD47" s="471"/>
      <c r="BE47" s="556"/>
      <c r="BF47" s="556"/>
      <c r="BG47" s="556"/>
      <c r="BH47" s="556"/>
      <c r="BI47" s="556"/>
      <c r="BJ47" s="556"/>
      <c r="BK47" s="556"/>
      <c r="BL47" s="556"/>
      <c r="BM47" s="556"/>
      <c r="BN47" s="556"/>
      <c r="BO47" s="556"/>
      <c r="BP47" s="556"/>
      <c r="BQ47" s="556"/>
      <c r="BR47" s="556"/>
      <c r="BS47" s="557"/>
      <c r="BT47" s="95"/>
    </row>
    <row r="48" spans="1:79" ht="12" customHeight="1">
      <c r="A48" s="52"/>
      <c r="B48" s="441" t="s">
        <v>185</v>
      </c>
      <c r="C48" s="442"/>
      <c r="D48" s="463"/>
      <c r="E48" s="463"/>
      <c r="F48" s="463"/>
      <c r="G48" s="463"/>
      <c r="H48" s="463"/>
      <c r="I48" s="465" t="s">
        <v>307</v>
      </c>
      <c r="J48" s="466"/>
      <c r="K48" s="466"/>
      <c r="L48" s="466"/>
      <c r="M48" s="467"/>
      <c r="N48" s="471"/>
      <c r="O48" s="471"/>
      <c r="P48" s="471"/>
      <c r="Q48" s="471"/>
      <c r="R48" s="471"/>
      <c r="S48" s="471"/>
      <c r="T48" s="471"/>
      <c r="U48" s="472" t="s">
        <v>308</v>
      </c>
      <c r="V48" s="472"/>
      <c r="W48" s="472"/>
      <c r="X48" s="472"/>
      <c r="Y48" s="472"/>
      <c r="Z48" s="472"/>
      <c r="AA48" s="473"/>
      <c r="AB48" s="471"/>
      <c r="AC48" s="471"/>
      <c r="AD48" s="471"/>
      <c r="AE48" s="471"/>
      <c r="AF48" s="471"/>
      <c r="AG48" s="471"/>
      <c r="AH48" s="471"/>
      <c r="AI48" s="555"/>
      <c r="AJ48" s="52"/>
      <c r="AK48" s="53"/>
      <c r="AL48" s="441" t="s">
        <v>185</v>
      </c>
      <c r="AM48" s="442"/>
      <c r="AN48" s="463" t="s">
        <v>302</v>
      </c>
      <c r="AO48" s="463"/>
      <c r="AP48" s="463"/>
      <c r="AQ48" s="463"/>
      <c r="AR48" s="463"/>
      <c r="AS48" s="465" t="s">
        <v>307</v>
      </c>
      <c r="AT48" s="466"/>
      <c r="AU48" s="466"/>
      <c r="AV48" s="466"/>
      <c r="AW48" s="467"/>
      <c r="AX48" s="471" t="s">
        <v>85</v>
      </c>
      <c r="AY48" s="471"/>
      <c r="AZ48" s="471"/>
      <c r="BA48" s="471"/>
      <c r="BB48" s="471"/>
      <c r="BC48" s="471"/>
      <c r="BD48" s="471"/>
      <c r="BE48" s="472" t="s">
        <v>308</v>
      </c>
      <c r="BF48" s="472"/>
      <c r="BG48" s="472"/>
      <c r="BH48" s="472"/>
      <c r="BI48" s="472"/>
      <c r="BJ48" s="472"/>
      <c r="BK48" s="473"/>
      <c r="BL48" s="471">
        <v>9087654321</v>
      </c>
      <c r="BM48" s="471"/>
      <c r="BN48" s="471"/>
      <c r="BO48" s="471"/>
      <c r="BP48" s="471"/>
      <c r="BQ48" s="471"/>
      <c r="BR48" s="471"/>
      <c r="BS48" s="555"/>
      <c r="BT48" s="95"/>
    </row>
    <row r="49" spans="1:72" ht="12" customHeight="1" thickBot="1">
      <c r="A49" s="52"/>
      <c r="B49" s="443"/>
      <c r="C49" s="444"/>
      <c r="D49" s="464"/>
      <c r="E49" s="464"/>
      <c r="F49" s="464"/>
      <c r="G49" s="464"/>
      <c r="H49" s="464"/>
      <c r="I49" s="468"/>
      <c r="J49" s="469"/>
      <c r="K49" s="469"/>
      <c r="L49" s="469"/>
      <c r="M49" s="470"/>
      <c r="N49" s="471"/>
      <c r="O49" s="471"/>
      <c r="P49" s="471"/>
      <c r="Q49" s="471"/>
      <c r="R49" s="471"/>
      <c r="S49" s="471"/>
      <c r="T49" s="471"/>
      <c r="U49" s="474"/>
      <c r="V49" s="474"/>
      <c r="W49" s="474"/>
      <c r="X49" s="474"/>
      <c r="Y49" s="474"/>
      <c r="Z49" s="474"/>
      <c r="AA49" s="475"/>
      <c r="AB49" s="471"/>
      <c r="AC49" s="471"/>
      <c r="AD49" s="471"/>
      <c r="AE49" s="471"/>
      <c r="AF49" s="471"/>
      <c r="AG49" s="471"/>
      <c r="AH49" s="471"/>
      <c r="AI49" s="555"/>
      <c r="AJ49" s="52"/>
      <c r="AK49" s="53"/>
      <c r="AL49" s="617"/>
      <c r="AM49" s="618"/>
      <c r="AN49" s="619"/>
      <c r="AO49" s="619"/>
      <c r="AP49" s="619"/>
      <c r="AQ49" s="619"/>
      <c r="AR49" s="619"/>
      <c r="AS49" s="468"/>
      <c r="AT49" s="469"/>
      <c r="AU49" s="469"/>
      <c r="AV49" s="469"/>
      <c r="AW49" s="470"/>
      <c r="AX49" s="471"/>
      <c r="AY49" s="471"/>
      <c r="AZ49" s="471"/>
      <c r="BA49" s="471"/>
      <c r="BB49" s="471"/>
      <c r="BC49" s="471"/>
      <c r="BD49" s="471"/>
      <c r="BE49" s="474"/>
      <c r="BF49" s="474"/>
      <c r="BG49" s="474"/>
      <c r="BH49" s="474"/>
      <c r="BI49" s="474"/>
      <c r="BJ49" s="474"/>
      <c r="BK49" s="475"/>
      <c r="BL49" s="471"/>
      <c r="BM49" s="471"/>
      <c r="BN49" s="471"/>
      <c r="BO49" s="471"/>
      <c r="BP49" s="471"/>
      <c r="BQ49" s="471"/>
      <c r="BR49" s="471"/>
      <c r="BS49" s="555"/>
      <c r="BT49" s="95"/>
    </row>
    <row r="50" spans="1:72" ht="12" customHeight="1">
      <c r="A50" s="52"/>
      <c r="B50" s="129"/>
      <c r="C50" s="129"/>
      <c r="D50" s="129"/>
      <c r="E50" s="129"/>
      <c r="F50" s="129"/>
      <c r="G50" s="129"/>
      <c r="H50" s="130"/>
      <c r="I50" s="480" t="s">
        <v>299</v>
      </c>
      <c r="J50" s="481"/>
      <c r="K50" s="481"/>
      <c r="L50" s="481"/>
      <c r="M50" s="482"/>
      <c r="N50" s="499"/>
      <c r="O50" s="489"/>
      <c r="P50" s="489"/>
      <c r="Q50" s="489"/>
      <c r="R50" s="489"/>
      <c r="S50" s="489"/>
      <c r="T50" s="489"/>
      <c r="U50" s="519" t="s">
        <v>312</v>
      </c>
      <c r="V50" s="481"/>
      <c r="W50" s="481"/>
      <c r="X50" s="481"/>
      <c r="Y50" s="481"/>
      <c r="Z50" s="481"/>
      <c r="AA50" s="482"/>
      <c r="AB50" s="521"/>
      <c r="AC50" s="521"/>
      <c r="AD50" s="521"/>
      <c r="AE50" s="521"/>
      <c r="AF50" s="521"/>
      <c r="AG50" s="521"/>
      <c r="AH50" s="521"/>
      <c r="AI50" s="522"/>
      <c r="AJ50" s="52"/>
      <c r="AK50" s="53"/>
      <c r="AL50" s="59"/>
      <c r="AM50" s="59"/>
      <c r="AN50" s="59"/>
      <c r="AO50" s="59"/>
      <c r="AP50" s="59"/>
      <c r="AQ50" s="59"/>
      <c r="AR50" s="59"/>
      <c r="AS50" s="480" t="s">
        <v>299</v>
      </c>
      <c r="AT50" s="481"/>
      <c r="AU50" s="481"/>
      <c r="AV50" s="481"/>
      <c r="AW50" s="482"/>
      <c r="AX50" s="499"/>
      <c r="AY50" s="489"/>
      <c r="AZ50" s="489"/>
      <c r="BA50" s="489"/>
      <c r="BB50" s="489"/>
      <c r="BC50" s="489"/>
      <c r="BD50" s="489"/>
      <c r="BE50" s="519" t="s">
        <v>312</v>
      </c>
      <c r="BF50" s="481"/>
      <c r="BG50" s="481"/>
      <c r="BH50" s="481"/>
      <c r="BI50" s="481"/>
      <c r="BJ50" s="481"/>
      <c r="BK50" s="482"/>
      <c r="BL50" s="521" t="s">
        <v>314</v>
      </c>
      <c r="BM50" s="521"/>
      <c r="BN50" s="521"/>
      <c r="BO50" s="521"/>
      <c r="BP50" s="521"/>
      <c r="BQ50" s="521"/>
      <c r="BR50" s="521"/>
      <c r="BS50" s="522"/>
      <c r="BT50" s="95"/>
    </row>
    <row r="51" spans="1:72" ht="12" customHeight="1" thickBot="1">
      <c r="A51" s="52"/>
      <c r="B51" s="58"/>
      <c r="C51" s="58"/>
      <c r="D51" s="58"/>
      <c r="E51" s="58"/>
      <c r="F51" s="58"/>
      <c r="G51" s="58"/>
      <c r="H51" s="131"/>
      <c r="I51" s="483"/>
      <c r="J51" s="484"/>
      <c r="K51" s="484"/>
      <c r="L51" s="484"/>
      <c r="M51" s="485"/>
      <c r="N51" s="526"/>
      <c r="O51" s="527"/>
      <c r="P51" s="527"/>
      <c r="Q51" s="527"/>
      <c r="R51" s="527"/>
      <c r="S51" s="527"/>
      <c r="T51" s="527"/>
      <c r="U51" s="520"/>
      <c r="V51" s="484"/>
      <c r="W51" s="484"/>
      <c r="X51" s="484"/>
      <c r="Y51" s="484"/>
      <c r="Z51" s="484"/>
      <c r="AA51" s="485"/>
      <c r="AB51" s="523"/>
      <c r="AC51" s="523"/>
      <c r="AD51" s="523"/>
      <c r="AE51" s="523"/>
      <c r="AF51" s="523"/>
      <c r="AG51" s="523"/>
      <c r="AH51" s="523"/>
      <c r="AI51" s="524"/>
      <c r="AJ51" s="52"/>
      <c r="AK51" s="53"/>
      <c r="AL51" s="59"/>
      <c r="AM51" s="59"/>
      <c r="AN51" s="59"/>
      <c r="AO51" s="59"/>
      <c r="AP51" s="59"/>
      <c r="AQ51" s="59"/>
      <c r="AR51" s="59"/>
      <c r="AS51" s="483"/>
      <c r="AT51" s="484"/>
      <c r="AU51" s="484"/>
      <c r="AV51" s="484"/>
      <c r="AW51" s="485"/>
      <c r="AX51" s="526"/>
      <c r="AY51" s="527"/>
      <c r="AZ51" s="527"/>
      <c r="BA51" s="527"/>
      <c r="BB51" s="527"/>
      <c r="BC51" s="527"/>
      <c r="BD51" s="527"/>
      <c r="BE51" s="520"/>
      <c r="BF51" s="484"/>
      <c r="BG51" s="484"/>
      <c r="BH51" s="484"/>
      <c r="BI51" s="484"/>
      <c r="BJ51" s="484"/>
      <c r="BK51" s="485"/>
      <c r="BL51" s="523"/>
      <c r="BM51" s="523"/>
      <c r="BN51" s="523"/>
      <c r="BO51" s="523"/>
      <c r="BP51" s="523"/>
      <c r="BQ51" s="523"/>
      <c r="BR51" s="523"/>
      <c r="BS51" s="524"/>
      <c r="BT51" s="95"/>
    </row>
    <row r="52" spans="1:72" ht="46.4"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3"/>
      <c r="AL52" s="53"/>
      <c r="AM52" s="53"/>
      <c r="AN52" s="53"/>
      <c r="AO52" s="53"/>
      <c r="AP52" s="53"/>
      <c r="AQ52" s="53"/>
      <c r="AR52" s="53"/>
      <c r="AS52" s="53"/>
      <c r="AT52" s="53"/>
      <c r="AU52" s="53"/>
      <c r="AV52" s="53"/>
      <c r="AW52" s="53"/>
      <c r="AX52" s="53"/>
      <c r="AY52" s="53"/>
      <c r="AZ52" s="53"/>
      <c r="BA52" s="53"/>
      <c r="BB52" s="53"/>
      <c r="BC52" s="53"/>
      <c r="BD52" s="53"/>
      <c r="BE52" s="95"/>
      <c r="BF52" s="95"/>
      <c r="BG52" s="95"/>
      <c r="BH52" s="95"/>
      <c r="BI52" s="95"/>
      <c r="BJ52" s="95"/>
      <c r="BK52" s="95"/>
      <c r="BL52" s="95"/>
      <c r="BM52" s="95"/>
      <c r="BN52" s="95"/>
      <c r="BO52" s="95"/>
      <c r="BP52" s="95"/>
      <c r="BQ52" s="95"/>
      <c r="BR52" s="95"/>
      <c r="BS52" s="53"/>
      <c r="BT52" s="95"/>
    </row>
    <row r="53" spans="1:72" ht="19.399999999999999"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95"/>
    </row>
    <row r="54" spans="1:72" ht="12" customHeight="1" thickBot="1">
      <c r="A54" s="52"/>
      <c r="B54" s="548" t="s">
        <v>301</v>
      </c>
      <c r="C54" s="548"/>
      <c r="D54" s="548"/>
      <c r="E54" s="548"/>
      <c r="F54" s="548"/>
      <c r="G54" s="548"/>
      <c r="H54" s="548"/>
      <c r="I54" s="550" t="s">
        <v>217</v>
      </c>
      <c r="J54" s="550"/>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c r="AH54" s="550"/>
      <c r="AI54" s="550"/>
      <c r="AJ54" s="52"/>
      <c r="AK54" s="53"/>
      <c r="AL54" s="530" t="s">
        <v>301</v>
      </c>
      <c r="AM54" s="530"/>
      <c r="AN54" s="530"/>
      <c r="AO54" s="530"/>
      <c r="AP54" s="530"/>
      <c r="AQ54" s="530"/>
      <c r="AR54" s="530"/>
      <c r="AS54" s="525" t="s">
        <v>217</v>
      </c>
      <c r="AT54" s="525"/>
      <c r="AU54" s="525"/>
      <c r="AV54" s="525"/>
      <c r="AW54" s="525"/>
      <c r="AX54" s="525"/>
      <c r="AY54" s="525"/>
      <c r="AZ54" s="525"/>
      <c r="BA54" s="525"/>
      <c r="BB54" s="525"/>
      <c r="BC54" s="525"/>
      <c r="BD54" s="525"/>
      <c r="BE54" s="525"/>
      <c r="BF54" s="525"/>
      <c r="BG54" s="525"/>
      <c r="BH54" s="525"/>
      <c r="BI54" s="525"/>
      <c r="BJ54" s="525"/>
      <c r="BK54" s="525"/>
      <c r="BL54" s="525"/>
      <c r="BM54" s="525"/>
      <c r="BN54" s="525"/>
      <c r="BO54" s="525"/>
      <c r="BP54" s="525"/>
      <c r="BQ54" s="525"/>
      <c r="BR54" s="525"/>
      <c r="BS54" s="525"/>
      <c r="BT54" s="95"/>
    </row>
    <row r="55" spans="1:72" ht="12" customHeight="1">
      <c r="A55" s="52"/>
      <c r="B55" s="531">
        <f>$Y$8</f>
        <v>0</v>
      </c>
      <c r="C55" s="532"/>
      <c r="D55" s="533"/>
      <c r="E55" s="540" t="s">
        <v>214</v>
      </c>
      <c r="F55" s="532"/>
      <c r="G55" s="543" t="s">
        <v>215</v>
      </c>
      <c r="H55" s="544"/>
      <c r="I55" s="544"/>
      <c r="J55" s="545"/>
      <c r="K55" s="479"/>
      <c r="L55" s="477"/>
      <c r="M55" s="477"/>
      <c r="N55" s="477"/>
      <c r="O55" s="478"/>
      <c r="P55" s="479"/>
      <c r="Q55" s="477"/>
      <c r="R55" s="477"/>
      <c r="S55" s="477"/>
      <c r="T55" s="495"/>
      <c r="U55" s="223"/>
      <c r="V55" s="224"/>
      <c r="W55" s="224"/>
      <c r="X55" s="224"/>
      <c r="Y55" s="224"/>
      <c r="Z55" s="224"/>
      <c r="AA55" s="224"/>
      <c r="AB55" s="224"/>
      <c r="AC55" s="224"/>
      <c r="AD55" s="52"/>
      <c r="AE55" s="52"/>
      <c r="AF55" s="52"/>
      <c r="AG55" s="52"/>
      <c r="AH55" s="52"/>
      <c r="AI55" s="52"/>
      <c r="AJ55" s="52"/>
      <c r="AK55" s="53"/>
      <c r="AL55" s="531">
        <f t="shared" ref="AL55" si="0">$Y$8</f>
        <v>0</v>
      </c>
      <c r="AM55" s="532"/>
      <c r="AN55" s="533"/>
      <c r="AO55" s="540" t="s">
        <v>214</v>
      </c>
      <c r="AP55" s="532"/>
      <c r="AQ55" s="543" t="s">
        <v>215</v>
      </c>
      <c r="AR55" s="544"/>
      <c r="AS55" s="544"/>
      <c r="AT55" s="545"/>
      <c r="AU55" s="479"/>
      <c r="AV55" s="477"/>
      <c r="AW55" s="477"/>
      <c r="AX55" s="477"/>
      <c r="AY55" s="478"/>
      <c r="AZ55" s="479"/>
      <c r="BA55" s="477"/>
      <c r="BB55" s="477"/>
      <c r="BC55" s="477"/>
      <c r="BD55" s="495"/>
      <c r="BE55" s="230"/>
      <c r="BF55" s="231"/>
      <c r="BG55" s="231"/>
      <c r="BH55" s="231"/>
      <c r="BI55" s="231"/>
      <c r="BJ55" s="231"/>
      <c r="BK55" s="231"/>
      <c r="BL55" s="231"/>
      <c r="BM55" s="231"/>
      <c r="BN55" s="53"/>
      <c r="BO55" s="53"/>
      <c r="BP55" s="53"/>
      <c r="BQ55" s="53"/>
      <c r="BR55" s="53"/>
      <c r="BS55" s="53"/>
      <c r="BT55" s="95"/>
    </row>
    <row r="56" spans="1:72" ht="12" customHeight="1">
      <c r="A56" s="52"/>
      <c r="B56" s="534"/>
      <c r="C56" s="535"/>
      <c r="D56" s="536"/>
      <c r="E56" s="541"/>
      <c r="F56" s="535"/>
      <c r="G56" s="496" t="s">
        <v>162</v>
      </c>
      <c r="H56" s="497"/>
      <c r="I56" s="497"/>
      <c r="J56" s="498"/>
      <c r="K56" s="499"/>
      <c r="L56" s="489"/>
      <c r="M56" s="489"/>
      <c r="N56" s="489"/>
      <c r="O56" s="490"/>
      <c r="P56" s="499"/>
      <c r="Q56" s="489"/>
      <c r="R56" s="489"/>
      <c r="S56" s="489"/>
      <c r="T56" s="503"/>
      <c r="U56" s="223"/>
      <c r="V56" s="224"/>
      <c r="W56" s="224"/>
      <c r="X56" s="224"/>
      <c r="Y56" s="224"/>
      <c r="Z56" s="224"/>
      <c r="AA56" s="224"/>
      <c r="AB56" s="224"/>
      <c r="AC56" s="224"/>
      <c r="AD56" s="52"/>
      <c r="AE56" s="52"/>
      <c r="AF56" s="52"/>
      <c r="AG56" s="52"/>
      <c r="AH56" s="52"/>
      <c r="AI56" s="52"/>
      <c r="AJ56" s="52"/>
      <c r="AK56" s="53"/>
      <c r="AL56" s="534"/>
      <c r="AM56" s="535"/>
      <c r="AN56" s="536"/>
      <c r="AO56" s="541"/>
      <c r="AP56" s="535"/>
      <c r="AQ56" s="496" t="s">
        <v>162</v>
      </c>
      <c r="AR56" s="497"/>
      <c r="AS56" s="497"/>
      <c r="AT56" s="498"/>
      <c r="AU56" s="499"/>
      <c r="AV56" s="489"/>
      <c r="AW56" s="489"/>
      <c r="AX56" s="489"/>
      <c r="AY56" s="490"/>
      <c r="AZ56" s="499"/>
      <c r="BA56" s="489"/>
      <c r="BB56" s="489"/>
      <c r="BC56" s="489"/>
      <c r="BD56" s="503"/>
      <c r="BE56" s="230"/>
      <c r="BF56" s="231"/>
      <c r="BG56" s="231"/>
      <c r="BH56" s="231"/>
      <c r="BI56" s="231"/>
      <c r="BJ56" s="231"/>
      <c r="BK56" s="231"/>
      <c r="BL56" s="231"/>
      <c r="BM56" s="231"/>
      <c r="BN56" s="53"/>
      <c r="BO56" s="53"/>
      <c r="BP56" s="53"/>
      <c r="BQ56" s="53"/>
      <c r="BR56" s="53"/>
      <c r="BS56" s="53"/>
      <c r="BT56" s="95"/>
    </row>
    <row r="57" spans="1:72" ht="12" customHeight="1" thickBot="1">
      <c r="A57" s="52"/>
      <c r="B57" s="537"/>
      <c r="C57" s="538"/>
      <c r="D57" s="539"/>
      <c r="E57" s="542"/>
      <c r="F57" s="538"/>
      <c r="G57" s="496"/>
      <c r="H57" s="497"/>
      <c r="I57" s="497"/>
      <c r="J57" s="498"/>
      <c r="K57" s="500"/>
      <c r="L57" s="501"/>
      <c r="M57" s="501"/>
      <c r="N57" s="501"/>
      <c r="O57" s="502"/>
      <c r="P57" s="500"/>
      <c r="Q57" s="501"/>
      <c r="R57" s="501"/>
      <c r="S57" s="501"/>
      <c r="T57" s="504"/>
      <c r="U57" s="225"/>
      <c r="V57" s="226"/>
      <c r="W57" s="226"/>
      <c r="X57" s="226"/>
      <c r="Y57" s="226"/>
      <c r="Z57" s="226"/>
      <c r="AA57" s="226"/>
      <c r="AB57" s="226"/>
      <c r="AC57" s="226"/>
      <c r="AD57" s="52"/>
      <c r="AE57" s="52"/>
      <c r="AF57" s="52"/>
      <c r="AG57" s="52"/>
      <c r="AH57" s="52"/>
      <c r="AI57" s="52"/>
      <c r="AJ57" s="52"/>
      <c r="AK57" s="53"/>
      <c r="AL57" s="537"/>
      <c r="AM57" s="538"/>
      <c r="AN57" s="539"/>
      <c r="AO57" s="542"/>
      <c r="AP57" s="538"/>
      <c r="AQ57" s="496"/>
      <c r="AR57" s="497"/>
      <c r="AS57" s="497"/>
      <c r="AT57" s="498"/>
      <c r="AU57" s="500"/>
      <c r="AV57" s="501"/>
      <c r="AW57" s="501"/>
      <c r="AX57" s="501"/>
      <c r="AY57" s="502"/>
      <c r="AZ57" s="500"/>
      <c r="BA57" s="501"/>
      <c r="BB57" s="501"/>
      <c r="BC57" s="501"/>
      <c r="BD57" s="504"/>
      <c r="BE57" s="232"/>
      <c r="BF57" s="233"/>
      <c r="BG57" s="233"/>
      <c r="BH57" s="233"/>
      <c r="BI57" s="233"/>
      <c r="BJ57" s="233"/>
      <c r="BK57" s="233"/>
      <c r="BL57" s="233"/>
      <c r="BM57" s="233"/>
      <c r="BN57" s="53"/>
      <c r="BO57" s="53"/>
      <c r="BP57" s="53"/>
      <c r="BQ57" s="53"/>
      <c r="BR57" s="53"/>
      <c r="BS57" s="53"/>
      <c r="BT57" s="95"/>
    </row>
    <row r="58" spans="1:72" ht="12" customHeight="1">
      <c r="A58" s="52"/>
      <c r="B58" s="505" t="s">
        <v>216</v>
      </c>
      <c r="C58" s="506"/>
      <c r="D58" s="506"/>
      <c r="E58" s="509"/>
      <c r="F58" s="509"/>
      <c r="G58" s="509"/>
      <c r="H58" s="509"/>
      <c r="I58" s="509"/>
      <c r="J58" s="509"/>
      <c r="K58" s="509"/>
      <c r="L58" s="509"/>
      <c r="M58" s="509"/>
      <c r="N58" s="509"/>
      <c r="O58" s="509"/>
      <c r="P58" s="511" t="s">
        <v>307</v>
      </c>
      <c r="Q58" s="512"/>
      <c r="R58" s="512"/>
      <c r="S58" s="512"/>
      <c r="T58" s="514"/>
      <c r="U58" s="515"/>
      <c r="V58" s="515"/>
      <c r="W58" s="515"/>
      <c r="X58" s="515"/>
      <c r="Y58" s="515"/>
      <c r="Z58" s="515"/>
      <c r="AA58" s="515"/>
      <c r="AB58" s="515"/>
      <c r="AC58" s="516"/>
      <c r="AD58" s="52"/>
      <c r="AE58" s="52"/>
      <c r="AF58" s="52"/>
      <c r="AG58" s="52"/>
      <c r="AH58" s="52"/>
      <c r="AI58" s="52"/>
      <c r="AJ58" s="52"/>
      <c r="AK58" s="53"/>
      <c r="AL58" s="505" t="s">
        <v>216</v>
      </c>
      <c r="AM58" s="506"/>
      <c r="AN58" s="506"/>
      <c r="AO58" s="509"/>
      <c r="AP58" s="509"/>
      <c r="AQ58" s="509"/>
      <c r="AR58" s="509"/>
      <c r="AS58" s="509"/>
      <c r="AT58" s="509"/>
      <c r="AU58" s="509"/>
      <c r="AV58" s="509"/>
      <c r="AW58" s="509"/>
      <c r="AX58" s="509"/>
      <c r="AY58" s="509"/>
      <c r="AZ58" s="511" t="s">
        <v>307</v>
      </c>
      <c r="BA58" s="512"/>
      <c r="BB58" s="512"/>
      <c r="BC58" s="512"/>
      <c r="BD58" s="514"/>
      <c r="BE58" s="515"/>
      <c r="BF58" s="515"/>
      <c r="BG58" s="515"/>
      <c r="BH58" s="515"/>
      <c r="BI58" s="515"/>
      <c r="BJ58" s="515"/>
      <c r="BK58" s="515"/>
      <c r="BL58" s="515"/>
      <c r="BM58" s="516"/>
      <c r="BN58" s="53"/>
      <c r="BO58" s="53"/>
      <c r="BP58" s="53"/>
      <c r="BQ58" s="53"/>
      <c r="BR58" s="53"/>
      <c r="BS58" s="53"/>
      <c r="BT58" s="95"/>
    </row>
    <row r="59" spans="1:72" ht="12" customHeight="1" thickBot="1">
      <c r="A59" s="52"/>
      <c r="B59" s="507"/>
      <c r="C59" s="508"/>
      <c r="D59" s="508"/>
      <c r="E59" s="510"/>
      <c r="F59" s="510"/>
      <c r="G59" s="510"/>
      <c r="H59" s="510"/>
      <c r="I59" s="510"/>
      <c r="J59" s="510"/>
      <c r="K59" s="510"/>
      <c r="L59" s="510"/>
      <c r="M59" s="510"/>
      <c r="N59" s="510"/>
      <c r="O59" s="510"/>
      <c r="P59" s="513"/>
      <c r="Q59" s="513"/>
      <c r="R59" s="513"/>
      <c r="S59" s="513"/>
      <c r="T59" s="517"/>
      <c r="U59" s="517"/>
      <c r="V59" s="517"/>
      <c r="W59" s="517"/>
      <c r="X59" s="517"/>
      <c r="Y59" s="517"/>
      <c r="Z59" s="517"/>
      <c r="AA59" s="517"/>
      <c r="AB59" s="517"/>
      <c r="AC59" s="518"/>
      <c r="AD59" s="52"/>
      <c r="AE59" s="52"/>
      <c r="AF59" s="52"/>
      <c r="AG59" s="52"/>
      <c r="AH59" s="52"/>
      <c r="AI59" s="52"/>
      <c r="AJ59" s="52"/>
      <c r="AK59" s="53"/>
      <c r="AL59" s="507"/>
      <c r="AM59" s="508"/>
      <c r="AN59" s="508"/>
      <c r="AO59" s="510"/>
      <c r="AP59" s="510"/>
      <c r="AQ59" s="510"/>
      <c r="AR59" s="510"/>
      <c r="AS59" s="510"/>
      <c r="AT59" s="510"/>
      <c r="AU59" s="510"/>
      <c r="AV59" s="510"/>
      <c r="AW59" s="510"/>
      <c r="AX59" s="510"/>
      <c r="AY59" s="510"/>
      <c r="AZ59" s="513"/>
      <c r="BA59" s="513"/>
      <c r="BB59" s="513"/>
      <c r="BC59" s="513"/>
      <c r="BD59" s="517"/>
      <c r="BE59" s="517"/>
      <c r="BF59" s="517"/>
      <c r="BG59" s="517"/>
      <c r="BH59" s="517"/>
      <c r="BI59" s="517"/>
      <c r="BJ59" s="517"/>
      <c r="BK59" s="517"/>
      <c r="BL59" s="517"/>
      <c r="BM59" s="518"/>
      <c r="BN59" s="53"/>
      <c r="BO59" s="53"/>
      <c r="BP59" s="53"/>
      <c r="BQ59" s="53"/>
      <c r="BR59" s="53"/>
      <c r="BS59" s="53"/>
      <c r="BT59" s="95"/>
    </row>
    <row r="60" spans="1:72" ht="12"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95"/>
    </row>
    <row r="61" spans="1:72" ht="12"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95"/>
    </row>
    <row r="62" spans="1:72" ht="12" customHeight="1">
      <c r="A62" s="52"/>
      <c r="B62" s="529" t="s">
        <v>218</v>
      </c>
      <c r="C62" s="529"/>
      <c r="D62" s="529"/>
      <c r="E62" s="529"/>
      <c r="F62" s="529"/>
      <c r="G62" s="529"/>
      <c r="H62" s="529"/>
      <c r="I62" s="529"/>
      <c r="J62" s="529"/>
      <c r="K62" s="529"/>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3"/>
      <c r="AL62" s="546" t="s">
        <v>218</v>
      </c>
      <c r="AM62" s="546"/>
      <c r="AN62" s="546"/>
      <c r="AO62" s="546"/>
      <c r="AP62" s="546"/>
      <c r="AQ62" s="546"/>
      <c r="AR62" s="546"/>
      <c r="AS62" s="546"/>
      <c r="AT62" s="546"/>
      <c r="AU62" s="546"/>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95"/>
    </row>
    <row r="63" spans="1:72" ht="12" customHeight="1">
      <c r="A63" s="52"/>
      <c r="B63" s="529"/>
      <c r="C63" s="529"/>
      <c r="D63" s="529"/>
      <c r="E63" s="529"/>
      <c r="F63" s="529"/>
      <c r="G63" s="529"/>
      <c r="H63" s="529"/>
      <c r="I63" s="529"/>
      <c r="J63" s="529"/>
      <c r="K63" s="529"/>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3"/>
      <c r="AL63" s="546"/>
      <c r="AM63" s="546"/>
      <c r="AN63" s="546"/>
      <c r="AO63" s="546"/>
      <c r="AP63" s="546"/>
      <c r="AQ63" s="546"/>
      <c r="AR63" s="546"/>
      <c r="AS63" s="546"/>
      <c r="AT63" s="546"/>
      <c r="AU63" s="546"/>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95"/>
    </row>
    <row r="64" spans="1:72" ht="12" customHeight="1">
      <c r="A64" s="52"/>
      <c r="B64" s="227"/>
      <c r="C64" s="229" t="s">
        <v>102</v>
      </c>
      <c r="D64" s="551" t="s">
        <v>388</v>
      </c>
      <c r="E64" s="551"/>
      <c r="F64" s="551"/>
      <c r="G64" s="551"/>
      <c r="H64" s="551"/>
      <c r="I64" s="551"/>
      <c r="J64" s="551"/>
      <c r="K64" s="551"/>
      <c r="L64" s="551"/>
      <c r="M64" s="551"/>
      <c r="N64" s="551"/>
      <c r="O64" s="551"/>
      <c r="P64" s="551"/>
      <c r="Q64" s="551"/>
      <c r="R64" s="551"/>
      <c r="S64" s="551"/>
      <c r="T64" s="551"/>
      <c r="U64" s="551"/>
      <c r="V64" s="551"/>
      <c r="W64" s="551"/>
      <c r="X64" s="551"/>
      <c r="Y64" s="551"/>
      <c r="Z64" s="551"/>
      <c r="AA64" s="551"/>
      <c r="AB64" s="551"/>
      <c r="AC64" s="551"/>
      <c r="AD64" s="551"/>
      <c r="AE64" s="551"/>
      <c r="AF64" s="551"/>
      <c r="AG64" s="551"/>
      <c r="AH64" s="551"/>
      <c r="AI64" s="551"/>
      <c r="AJ64" s="52"/>
      <c r="AK64" s="53"/>
      <c r="AL64" s="235"/>
      <c r="AM64" s="236" t="s">
        <v>102</v>
      </c>
      <c r="AN64" s="549" t="s">
        <v>389</v>
      </c>
      <c r="AO64" s="549"/>
      <c r="AP64" s="549"/>
      <c r="AQ64" s="549"/>
      <c r="AR64" s="549"/>
      <c r="AS64" s="549"/>
      <c r="AT64" s="549"/>
      <c r="AU64" s="549"/>
      <c r="AV64" s="549"/>
      <c r="AW64" s="549"/>
      <c r="AX64" s="549"/>
      <c r="AY64" s="549"/>
      <c r="AZ64" s="549"/>
      <c r="BA64" s="549"/>
      <c r="BB64" s="549"/>
      <c r="BC64" s="549"/>
      <c r="BD64" s="549"/>
      <c r="BE64" s="549"/>
      <c r="BF64" s="549"/>
      <c r="BG64" s="549"/>
      <c r="BH64" s="549"/>
      <c r="BI64" s="549"/>
      <c r="BJ64" s="549"/>
      <c r="BK64" s="549"/>
      <c r="BL64" s="549"/>
      <c r="BM64" s="549"/>
      <c r="BN64" s="549"/>
      <c r="BO64" s="549"/>
      <c r="BP64" s="549"/>
      <c r="BQ64" s="549"/>
      <c r="BR64" s="549"/>
      <c r="BS64" s="549"/>
      <c r="BT64" s="95"/>
    </row>
    <row r="65" spans="1:72" ht="12" customHeight="1">
      <c r="A65" s="52"/>
      <c r="B65" s="227"/>
      <c r="C65" s="227"/>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52"/>
      <c r="AK65" s="53"/>
      <c r="AL65" s="235"/>
      <c r="AM65" s="235"/>
      <c r="AN65" s="234"/>
      <c r="AO65" s="234"/>
      <c r="AP65" s="234"/>
      <c r="AQ65" s="234"/>
      <c r="AR65" s="234"/>
      <c r="AS65" s="234"/>
      <c r="AT65" s="234"/>
      <c r="AU65" s="234"/>
      <c r="AV65" s="234"/>
      <c r="AW65" s="234"/>
      <c r="AX65" s="234"/>
      <c r="AY65" s="234"/>
      <c r="AZ65" s="234"/>
      <c r="BA65" s="234"/>
      <c r="BB65" s="234"/>
      <c r="BC65" s="234"/>
      <c r="BD65" s="234"/>
      <c r="BE65" s="234"/>
      <c r="BF65" s="234"/>
      <c r="BG65" s="234"/>
      <c r="BH65" s="234"/>
      <c r="BI65" s="234"/>
      <c r="BJ65" s="234"/>
      <c r="BK65" s="234"/>
      <c r="BL65" s="234"/>
      <c r="BM65" s="234"/>
      <c r="BN65" s="234"/>
      <c r="BO65" s="234"/>
      <c r="BP65" s="234"/>
      <c r="BQ65" s="234"/>
      <c r="BR65" s="234"/>
      <c r="BS65" s="234"/>
      <c r="BT65" s="95"/>
    </row>
    <row r="66" spans="1:72" ht="12" customHeight="1">
      <c r="A66" s="52"/>
      <c r="B66" s="58"/>
      <c r="C66" s="58"/>
      <c r="D66" s="528" t="s">
        <v>219</v>
      </c>
      <c r="E66" s="528"/>
      <c r="F66" s="528"/>
      <c r="G66" s="528"/>
      <c r="H66" s="528"/>
      <c r="I66" s="528"/>
      <c r="J66" s="58"/>
      <c r="K66" s="221"/>
      <c r="L66" s="58"/>
      <c r="M66" s="52" t="s">
        <v>220</v>
      </c>
      <c r="N66" s="52"/>
      <c r="O66" s="52"/>
      <c r="P66" s="52"/>
      <c r="Q66" s="52"/>
      <c r="R66" s="52"/>
      <c r="S66" s="52"/>
      <c r="T66" s="52"/>
      <c r="U66" s="52"/>
      <c r="V66" s="52"/>
      <c r="W66" s="52"/>
      <c r="X66" s="52"/>
      <c r="Y66" s="52"/>
      <c r="Z66" s="52"/>
      <c r="AA66" s="52"/>
      <c r="AB66" s="52"/>
      <c r="AC66" s="52"/>
      <c r="AD66" s="52"/>
      <c r="AE66" s="52"/>
      <c r="AF66" s="52"/>
      <c r="AG66" s="52"/>
      <c r="AH66" s="52"/>
      <c r="AI66" s="58"/>
      <c r="AJ66" s="52"/>
      <c r="AK66" s="53"/>
      <c r="AL66" s="59"/>
      <c r="AM66" s="59"/>
      <c r="AN66" s="547" t="s">
        <v>219</v>
      </c>
      <c r="AO66" s="547"/>
      <c r="AP66" s="547"/>
      <c r="AQ66" s="547"/>
      <c r="AR66" s="547"/>
      <c r="AS66" s="547"/>
      <c r="AT66" s="59"/>
      <c r="AU66" s="221" t="s">
        <v>222</v>
      </c>
      <c r="AV66" s="59"/>
      <c r="AW66" s="53" t="s">
        <v>220</v>
      </c>
      <c r="AX66" s="53"/>
      <c r="AY66" s="53"/>
      <c r="AZ66" s="53"/>
      <c r="BA66" s="53"/>
      <c r="BB66" s="53"/>
      <c r="BC66" s="53"/>
      <c r="BD66" s="53"/>
      <c r="BE66" s="53"/>
      <c r="BF66" s="53"/>
      <c r="BG66" s="53"/>
      <c r="BH66" s="53"/>
      <c r="BI66" s="53"/>
      <c r="BJ66" s="53"/>
      <c r="BK66" s="53"/>
      <c r="BL66" s="53"/>
      <c r="BM66" s="53"/>
      <c r="BN66" s="53"/>
      <c r="BO66" s="53"/>
      <c r="BP66" s="53"/>
      <c r="BQ66" s="53"/>
      <c r="BR66" s="53"/>
      <c r="BS66" s="59"/>
      <c r="BT66" s="95"/>
    </row>
    <row r="67" spans="1:72" ht="12" customHeight="1">
      <c r="A67" s="52"/>
      <c r="B67" s="58"/>
      <c r="C67" s="58"/>
      <c r="D67" s="52"/>
      <c r="E67" s="58"/>
      <c r="F67" s="58"/>
      <c r="G67" s="58"/>
      <c r="H67" s="58"/>
      <c r="I67" s="58"/>
      <c r="J67" s="58"/>
      <c r="K67" s="58"/>
      <c r="L67" s="58"/>
      <c r="M67" s="52"/>
      <c r="N67" s="52"/>
      <c r="O67" s="52"/>
      <c r="P67" s="52"/>
      <c r="Q67" s="52"/>
      <c r="R67" s="52"/>
      <c r="S67" s="52"/>
      <c r="T67" s="52"/>
      <c r="U67" s="52"/>
      <c r="V67" s="52"/>
      <c r="W67" s="52"/>
      <c r="X67" s="52"/>
      <c r="Y67" s="52"/>
      <c r="Z67" s="52"/>
      <c r="AA67" s="52"/>
      <c r="AB67" s="52"/>
      <c r="AC67" s="52"/>
      <c r="AD67" s="52"/>
      <c r="AE67" s="52"/>
      <c r="AF67" s="52"/>
      <c r="AG67" s="52"/>
      <c r="AH67" s="52"/>
      <c r="AI67" s="58"/>
      <c r="AJ67" s="52"/>
      <c r="AK67" s="53"/>
      <c r="AL67" s="59"/>
      <c r="AM67" s="59"/>
      <c r="AN67" s="53"/>
      <c r="AO67" s="59"/>
      <c r="AP67" s="59"/>
      <c r="AQ67" s="59"/>
      <c r="AR67" s="59"/>
      <c r="AS67" s="59"/>
      <c r="AT67" s="59"/>
      <c r="AU67" s="59"/>
      <c r="AV67" s="59"/>
      <c r="AW67" s="53"/>
      <c r="AX67" s="53"/>
      <c r="AY67" s="53"/>
      <c r="AZ67" s="53"/>
      <c r="BA67" s="53"/>
      <c r="BB67" s="53"/>
      <c r="BC67" s="53"/>
      <c r="BD67" s="53"/>
      <c r="BE67" s="53"/>
      <c r="BF67" s="53"/>
      <c r="BG67" s="53"/>
      <c r="BH67" s="53"/>
      <c r="BI67" s="53"/>
      <c r="BJ67" s="53"/>
      <c r="BK67" s="53"/>
      <c r="BL67" s="53"/>
      <c r="BM67" s="53"/>
      <c r="BN67" s="53"/>
      <c r="BO67" s="53"/>
      <c r="BP67" s="53"/>
      <c r="BQ67" s="53"/>
      <c r="BR67" s="53"/>
      <c r="BS67" s="59"/>
      <c r="BT67" s="95"/>
    </row>
    <row r="68" spans="1:72" ht="12" customHeight="1">
      <c r="A68" s="52"/>
      <c r="B68" s="58"/>
      <c r="C68" s="58"/>
      <c r="D68" s="52"/>
      <c r="E68" s="58"/>
      <c r="F68" s="58"/>
      <c r="G68" s="58"/>
      <c r="H68" s="58"/>
      <c r="I68" s="58"/>
      <c r="J68" s="58"/>
      <c r="K68" s="221"/>
      <c r="L68" s="58"/>
      <c r="M68" s="52" t="s">
        <v>221</v>
      </c>
      <c r="N68" s="52"/>
      <c r="O68" s="52"/>
      <c r="P68" s="52"/>
      <c r="Q68" s="52"/>
      <c r="R68" s="52"/>
      <c r="S68" s="52"/>
      <c r="T68" s="52"/>
      <c r="U68" s="52"/>
      <c r="V68" s="52"/>
      <c r="W68" s="52"/>
      <c r="X68" s="52"/>
      <c r="Y68" s="52"/>
      <c r="Z68" s="52"/>
      <c r="AA68" s="52"/>
      <c r="AB68" s="52"/>
      <c r="AC68" s="52"/>
      <c r="AD68" s="52"/>
      <c r="AE68" s="52"/>
      <c r="AF68" s="52"/>
      <c r="AG68" s="52"/>
      <c r="AH68" s="52"/>
      <c r="AI68" s="58"/>
      <c r="AJ68" s="52"/>
      <c r="AK68" s="53"/>
      <c r="AL68" s="59"/>
      <c r="AM68" s="59"/>
      <c r="AN68" s="53"/>
      <c r="AO68" s="59"/>
      <c r="AP68" s="59"/>
      <c r="AQ68" s="59"/>
      <c r="AR68" s="59"/>
      <c r="AS68" s="59"/>
      <c r="AT68" s="59"/>
      <c r="AU68" s="221"/>
      <c r="AV68" s="59"/>
      <c r="AW68" s="53" t="s">
        <v>221</v>
      </c>
      <c r="AX68" s="53"/>
      <c r="AY68" s="53"/>
      <c r="AZ68" s="53"/>
      <c r="BA68" s="53"/>
      <c r="BB68" s="53"/>
      <c r="BC68" s="53"/>
      <c r="BD68" s="53"/>
      <c r="BE68" s="53"/>
      <c r="BF68" s="53"/>
      <c r="BG68" s="53"/>
      <c r="BH68" s="53"/>
      <c r="BI68" s="53"/>
      <c r="BJ68" s="53"/>
      <c r="BK68" s="53"/>
      <c r="BL68" s="53"/>
      <c r="BM68" s="53"/>
      <c r="BN68" s="53"/>
      <c r="BO68" s="53"/>
      <c r="BP68" s="53"/>
      <c r="BQ68" s="53"/>
      <c r="BR68" s="53"/>
      <c r="BS68" s="59"/>
      <c r="BT68" s="95"/>
    </row>
    <row r="69" spans="1:72" ht="12" customHeight="1">
      <c r="A69" s="52"/>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2"/>
      <c r="AK69" s="53"/>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95"/>
    </row>
    <row r="70" spans="1:72" ht="12"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95"/>
    </row>
    <row r="71" spans="1:72" ht="12"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95"/>
    </row>
    <row r="72" spans="1:72" ht="18.75" customHeight="1"/>
    <row r="73" spans="1:72" ht="18.75" customHeight="1"/>
    <row r="74" spans="1:72" ht="18.75" customHeight="1"/>
    <row r="75" spans="1:72" ht="18.75" customHeight="1"/>
    <row r="76" spans="1:72" ht="18.75" customHeight="1"/>
    <row r="77" spans="1:72" ht="18.75" customHeight="1"/>
    <row r="78" spans="1:72" ht="18.75" customHeight="1"/>
    <row r="79" spans="1:72" ht="18.75" customHeight="1"/>
    <row r="80" spans="1:7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sheetData>
  <sheetProtection sheet="1" objects="1" scenarios="1"/>
  <protectedRanges>
    <protectedRange sqref="K55:T57 E58 T58" name="個人依頼監督"/>
    <protectedRange sqref="AB31 D29 D26:M28 N27 Q27:AH28 N29:T32 AB29:AH30 AN29 AN48 D48" name="男子コーチ"/>
    <protectedRange sqref="B8:M10 O8 N9 Y8 AC8 U12 AB12" name="学校の基本情報"/>
    <protectedRange sqref="D17:M19 N20 AB20:AH21 AB22 N18:AH19 AX18:BD19 N37:T38 AX37:BD38" name="男子監督"/>
    <protectedRange sqref="D45:M47 N46 Q46:AH47 N48:T51 AB48:AH49 AB50" name="女子コーチ"/>
    <protectedRange sqref="K66 K68" name="個人情報"/>
    <protectedRange sqref="D36:M38 U37:V38 N39 AB39 W37 AB41" name="女子監督"/>
  </protectedRanges>
  <dataConsolidate/>
  <customSheetViews>
    <customSheetView guid="{5D963F3A-B207-4215-A36A-BBA0BD90DFE4}" scale="70">
      <selection activeCell="D1" sqref="D1:H1"/>
      <pageMargins left="0.7" right="0.7" top="0.75" bottom="0.75" header="0.3" footer="0.3"/>
      <pageSetup paperSize="9" orientation="portrait" verticalDpi="0" r:id="rId1"/>
    </customSheetView>
  </customSheetViews>
  <mergeCells count="253">
    <mergeCell ref="BM6:BS7"/>
    <mergeCell ref="BM8:BS10"/>
    <mergeCell ref="BL11:BS11"/>
    <mergeCell ref="BL12:BS13"/>
    <mergeCell ref="BG17:BS17"/>
    <mergeCell ref="BG18:BS19"/>
    <mergeCell ref="BL20:BS21"/>
    <mergeCell ref="BL22:BS23"/>
    <mergeCell ref="AZ26:BS26"/>
    <mergeCell ref="AX9:BK10"/>
    <mergeCell ref="AY8:BC8"/>
    <mergeCell ref="BE12:BK13"/>
    <mergeCell ref="BI8:BL8"/>
    <mergeCell ref="BE20:BK21"/>
    <mergeCell ref="BE11:BK11"/>
    <mergeCell ref="AX11:BD11"/>
    <mergeCell ref="AX12:BD13"/>
    <mergeCell ref="BE8:BH8"/>
    <mergeCell ref="BE18:BF19"/>
    <mergeCell ref="BE17:BF17"/>
    <mergeCell ref="AL46:AM47"/>
    <mergeCell ref="AN46:AR47"/>
    <mergeCell ref="AS46:AW47"/>
    <mergeCell ref="AX46:AY47"/>
    <mergeCell ref="AZ46:AZ47"/>
    <mergeCell ref="BA46:BD47"/>
    <mergeCell ref="BE36:BF36"/>
    <mergeCell ref="AS48:AW49"/>
    <mergeCell ref="AX48:BD49"/>
    <mergeCell ref="BE48:BK49"/>
    <mergeCell ref="BE46:BS47"/>
    <mergeCell ref="BL48:BS49"/>
    <mergeCell ref="AL48:AM49"/>
    <mergeCell ref="AN48:AR49"/>
    <mergeCell ref="AL44:AY44"/>
    <mergeCell ref="BE41:BK42"/>
    <mergeCell ref="AL45:AM45"/>
    <mergeCell ref="AN45:AR45"/>
    <mergeCell ref="AS45:AW45"/>
    <mergeCell ref="AX45:AY45"/>
    <mergeCell ref="AZ44:BR44"/>
    <mergeCell ref="BL41:BS42"/>
    <mergeCell ref="AZ45:BS45"/>
    <mergeCell ref="AL37:AM38"/>
    <mergeCell ref="BE39:BK40"/>
    <mergeCell ref="BG36:BS36"/>
    <mergeCell ref="BG37:BS38"/>
    <mergeCell ref="BL39:BS40"/>
    <mergeCell ref="AL36:AM36"/>
    <mergeCell ref="AN36:AR36"/>
    <mergeCell ref="AS36:AW36"/>
    <mergeCell ref="AX36:BD36"/>
    <mergeCell ref="AS39:AW40"/>
    <mergeCell ref="AX39:BD40"/>
    <mergeCell ref="BE31:BK32"/>
    <mergeCell ref="AL29:AM30"/>
    <mergeCell ref="AN29:AR30"/>
    <mergeCell ref="AS31:AW32"/>
    <mergeCell ref="AX31:BD32"/>
    <mergeCell ref="AN37:AR38"/>
    <mergeCell ref="AS37:AW38"/>
    <mergeCell ref="AX37:BD38"/>
    <mergeCell ref="BE37:BF38"/>
    <mergeCell ref="AL35:AR35"/>
    <mergeCell ref="I18:M19"/>
    <mergeCell ref="U20:AA21"/>
    <mergeCell ref="U22:AA23"/>
    <mergeCell ref="P25:AH25"/>
    <mergeCell ref="AB22:AI23"/>
    <mergeCell ref="I37:M38"/>
    <mergeCell ref="BL29:BS30"/>
    <mergeCell ref="BL31:BS32"/>
    <mergeCell ref="AL26:AM26"/>
    <mergeCell ref="AN26:AR26"/>
    <mergeCell ref="AS26:AW26"/>
    <mergeCell ref="AX26:AY26"/>
    <mergeCell ref="BE22:BK23"/>
    <mergeCell ref="AL27:AM28"/>
    <mergeCell ref="AN27:AR28"/>
    <mergeCell ref="AS27:AW28"/>
    <mergeCell ref="AX27:AY28"/>
    <mergeCell ref="AZ27:AZ28"/>
    <mergeCell ref="BA27:BD28"/>
    <mergeCell ref="AZ25:BR25"/>
    <mergeCell ref="BE27:BS28"/>
    <mergeCell ref="AS29:AW30"/>
    <mergeCell ref="AX29:BD30"/>
    <mergeCell ref="BE29:BK30"/>
    <mergeCell ref="J11:M12"/>
    <mergeCell ref="B16:O16"/>
    <mergeCell ref="B46:C47"/>
    <mergeCell ref="AT7:AW7"/>
    <mergeCell ref="AS20:AW21"/>
    <mergeCell ref="AX20:BD21"/>
    <mergeCell ref="AX6:BL7"/>
    <mergeCell ref="AL17:AM17"/>
    <mergeCell ref="AN17:AR17"/>
    <mergeCell ref="AS17:AW17"/>
    <mergeCell ref="AX17:BD17"/>
    <mergeCell ref="AT8:AW8"/>
    <mergeCell ref="AT9:AW10"/>
    <mergeCell ref="AT11:AW12"/>
    <mergeCell ref="AT6:AW6"/>
    <mergeCell ref="AL8:AS8"/>
    <mergeCell ref="W36:AI36"/>
    <mergeCell ref="W37:AI38"/>
    <mergeCell ref="AB11:AI11"/>
    <mergeCell ref="AB12:AI13"/>
    <mergeCell ref="W17:AI17"/>
    <mergeCell ref="W18:AI19"/>
    <mergeCell ref="AB20:AI21"/>
    <mergeCell ref="P26:AI26"/>
    <mergeCell ref="N37:T38"/>
    <mergeCell ref="N11:T11"/>
    <mergeCell ref="AL9:AS10"/>
    <mergeCell ref="AL16:AY16"/>
    <mergeCell ref="AL18:AM19"/>
    <mergeCell ref="AN18:AR19"/>
    <mergeCell ref="AS18:AW19"/>
    <mergeCell ref="AX18:BD19"/>
    <mergeCell ref="AL25:AY25"/>
    <mergeCell ref="N12:T13"/>
    <mergeCell ref="U11:AA11"/>
    <mergeCell ref="U12:AA13"/>
    <mergeCell ref="U37:V38"/>
    <mergeCell ref="N36:T36"/>
    <mergeCell ref="U36:V36"/>
    <mergeCell ref="U31:AA32"/>
    <mergeCell ref="N31:T32"/>
    <mergeCell ref="D46:H47"/>
    <mergeCell ref="I39:M40"/>
    <mergeCell ref="N39:T40"/>
    <mergeCell ref="U39:AA40"/>
    <mergeCell ref="U41:AA42"/>
    <mergeCell ref="B45:C45"/>
    <mergeCell ref="D45:H45"/>
    <mergeCell ref="I45:M45"/>
    <mergeCell ref="N45:O45"/>
    <mergeCell ref="P44:AH44"/>
    <mergeCell ref="B44:O44"/>
    <mergeCell ref="P45:AI45"/>
    <mergeCell ref="U46:AI47"/>
    <mergeCell ref="AB39:AI40"/>
    <mergeCell ref="AB41:AI42"/>
    <mergeCell ref="I46:M47"/>
    <mergeCell ref="N46:O47"/>
    <mergeCell ref="P46:P47"/>
    <mergeCell ref="Q46:T47"/>
    <mergeCell ref="D1:H1"/>
    <mergeCell ref="AL5:AR5"/>
    <mergeCell ref="J8:M8"/>
    <mergeCell ref="J9:M10"/>
    <mergeCell ref="B5:H5"/>
    <mergeCell ref="B8:I8"/>
    <mergeCell ref="B9:I10"/>
    <mergeCell ref="AL6:AS6"/>
    <mergeCell ref="AL7:AS7"/>
    <mergeCell ref="Y8:AB8"/>
    <mergeCell ref="O8:R8"/>
    <mergeCell ref="B6:I6"/>
    <mergeCell ref="J6:M6"/>
    <mergeCell ref="B7:I7"/>
    <mergeCell ref="J7:M7"/>
    <mergeCell ref="AC6:AI7"/>
    <mergeCell ref="AC8:AI10"/>
    <mergeCell ref="N6:AB7"/>
    <mergeCell ref="S8:X8"/>
    <mergeCell ref="N9:AB10"/>
    <mergeCell ref="E58:O59"/>
    <mergeCell ref="I54:AI54"/>
    <mergeCell ref="D64:AI64"/>
    <mergeCell ref="B26:C26"/>
    <mergeCell ref="D26:H26"/>
    <mergeCell ref="I26:M26"/>
    <mergeCell ref="B27:C28"/>
    <mergeCell ref="D27:H28"/>
    <mergeCell ref="I27:M28"/>
    <mergeCell ref="I29:M30"/>
    <mergeCell ref="N29:T30"/>
    <mergeCell ref="U29:AA30"/>
    <mergeCell ref="N26:O26"/>
    <mergeCell ref="N27:O28"/>
    <mergeCell ref="P27:P28"/>
    <mergeCell ref="Q27:T28"/>
    <mergeCell ref="D29:H30"/>
    <mergeCell ref="B29:C30"/>
    <mergeCell ref="U50:AA51"/>
    <mergeCell ref="AB48:AI49"/>
    <mergeCell ref="AB50:AI51"/>
    <mergeCell ref="U27:AI28"/>
    <mergeCell ref="AB29:AI30"/>
    <mergeCell ref="AB31:AI32"/>
    <mergeCell ref="I50:M51"/>
    <mergeCell ref="N50:T51"/>
    <mergeCell ref="D66:I66"/>
    <mergeCell ref="B62:K63"/>
    <mergeCell ref="AL54:AR54"/>
    <mergeCell ref="AL55:AN57"/>
    <mergeCell ref="AO55:AP57"/>
    <mergeCell ref="AQ55:AT55"/>
    <mergeCell ref="AL62:AU63"/>
    <mergeCell ref="AN66:AS66"/>
    <mergeCell ref="P58:S59"/>
    <mergeCell ref="T58:AC59"/>
    <mergeCell ref="K55:O55"/>
    <mergeCell ref="P55:T55"/>
    <mergeCell ref="K56:O57"/>
    <mergeCell ref="P56:T57"/>
    <mergeCell ref="B54:H54"/>
    <mergeCell ref="B55:D57"/>
    <mergeCell ref="E55:F57"/>
    <mergeCell ref="AN64:BS64"/>
    <mergeCell ref="AU55:AY55"/>
    <mergeCell ref="G55:J55"/>
    <mergeCell ref="G56:J57"/>
    <mergeCell ref="B58:D59"/>
    <mergeCell ref="AZ55:BD55"/>
    <mergeCell ref="AQ56:AT57"/>
    <mergeCell ref="AU56:AY57"/>
    <mergeCell ref="AZ56:BD57"/>
    <mergeCell ref="AL58:AN59"/>
    <mergeCell ref="AO58:AY59"/>
    <mergeCell ref="AZ58:BC59"/>
    <mergeCell ref="BD58:BM59"/>
    <mergeCell ref="BE50:BK51"/>
    <mergeCell ref="BL50:BS51"/>
    <mergeCell ref="AS54:BS54"/>
    <mergeCell ref="AS50:AW51"/>
    <mergeCell ref="AX50:BD51"/>
    <mergeCell ref="B48:C49"/>
    <mergeCell ref="N20:T21"/>
    <mergeCell ref="I20:M21"/>
    <mergeCell ref="U17:V17"/>
    <mergeCell ref="U18:V19"/>
    <mergeCell ref="N18:T19"/>
    <mergeCell ref="N17:T17"/>
    <mergeCell ref="D48:H49"/>
    <mergeCell ref="I48:M49"/>
    <mergeCell ref="N48:T49"/>
    <mergeCell ref="U48:AA49"/>
    <mergeCell ref="B36:C36"/>
    <mergeCell ref="D36:H36"/>
    <mergeCell ref="I36:M36"/>
    <mergeCell ref="I31:M32"/>
    <mergeCell ref="B35:H35"/>
    <mergeCell ref="B37:C38"/>
    <mergeCell ref="D37:H38"/>
    <mergeCell ref="B25:O25"/>
    <mergeCell ref="B17:C17"/>
    <mergeCell ref="D17:H17"/>
    <mergeCell ref="B18:C19"/>
    <mergeCell ref="D18:H19"/>
    <mergeCell ref="I17:M17"/>
  </mergeCells>
  <phoneticPr fontId="2"/>
  <conditionalFormatting sqref="B9:I10">
    <cfRule type="expression" dxfId="105" priority="79">
      <formula>B8&lt;&gt;""</formula>
    </cfRule>
    <cfRule type="expression" dxfId="104" priority="78">
      <formula>B9&lt;&gt;""</formula>
    </cfRule>
  </conditionalFormatting>
  <conditionalFormatting sqref="B8:M8 O8 Y8 AC8 J9:N9 J10:M10 U12:AB12 U13:AA13">
    <cfRule type="expression" dxfId="103" priority="80">
      <formula>$B$9&lt;&gt;""</formula>
    </cfRule>
  </conditionalFormatting>
  <conditionalFormatting sqref="D36 I36 I37:M38 N39 AB39 U37:V38">
    <cfRule type="expression" dxfId="102" priority="63">
      <formula>$D$37&lt;&gt;""</formula>
    </cfRule>
  </conditionalFormatting>
  <conditionalFormatting sqref="D18:H19">
    <cfRule type="expression" dxfId="101" priority="75">
      <formula>$D$17&lt;&gt;""</formula>
    </cfRule>
    <cfRule type="expression" dxfId="100" priority="74">
      <formula>$D$18&lt;&gt;""</formula>
    </cfRule>
  </conditionalFormatting>
  <conditionalFormatting sqref="D27:H28">
    <cfRule type="expression" dxfId="99" priority="71">
      <formula>$D$26&lt;&gt;""</formula>
    </cfRule>
    <cfRule type="expression" dxfId="98" priority="70">
      <formula>$D$27&lt;&gt;""</formula>
    </cfRule>
  </conditionalFormatting>
  <conditionalFormatting sqref="D37:H38">
    <cfRule type="expression" dxfId="97" priority="65">
      <formula>D36&lt;&gt;""</formula>
    </cfRule>
    <cfRule type="expression" dxfId="96" priority="64" stopIfTrue="1">
      <formula>$D$37&lt;&gt;""</formula>
    </cfRule>
  </conditionalFormatting>
  <conditionalFormatting sqref="D46:H47">
    <cfRule type="expression" dxfId="95" priority="60">
      <formula>D46&lt;&gt;""</formula>
    </cfRule>
    <cfRule type="expression" dxfId="94" priority="61">
      <formula>$D$45&lt;&gt;""</formula>
    </cfRule>
  </conditionalFormatting>
  <conditionalFormatting sqref="D17:M17 I18 N20 AB20">
    <cfRule type="expression" dxfId="93" priority="72">
      <formula>D17&lt;&gt;""</formula>
    </cfRule>
    <cfRule type="expression" dxfId="92" priority="73">
      <formula>$D$18&lt;&gt;""</formula>
    </cfRule>
  </conditionalFormatting>
  <conditionalFormatting sqref="D26:M26 I27 Q27:U27 Q28:T28 N29 AB29 N27">
    <cfRule type="expression" dxfId="91" priority="69">
      <formula>$D$27&lt;&gt;""</formula>
    </cfRule>
  </conditionalFormatting>
  <conditionalFormatting sqref="D26:M26 I27 Q27:U27 Q28:T28 N29 AB29">
    <cfRule type="expression" dxfId="90" priority="68">
      <formula>D26&lt;&gt;""</formula>
    </cfRule>
  </conditionalFormatting>
  <conditionalFormatting sqref="D36:M36 I37 N39 AB39">
    <cfRule type="expression" dxfId="89" priority="62">
      <formula>D36&lt;&gt;""</formula>
    </cfRule>
  </conditionalFormatting>
  <conditionalFormatting sqref="D45:M45 Q46:U46 I46:O47 Q47:T47 N48 AB48">
    <cfRule type="expression" dxfId="88" priority="59">
      <formula>$D$46&lt;&gt;""</formula>
    </cfRule>
  </conditionalFormatting>
  <conditionalFormatting sqref="K55:T55 P56 K56:O57 E58 T58">
    <cfRule type="expression" dxfId="87" priority="52">
      <formula>E55&lt;&gt;""</formula>
    </cfRule>
  </conditionalFormatting>
  <conditionalFormatting sqref="K55:T55 P56:T57 E58 T58">
    <cfRule type="expression" dxfId="86" priority="53">
      <formula>$K$56&lt;&gt;""</formula>
    </cfRule>
  </conditionalFormatting>
  <conditionalFormatting sqref="N46 D45:M45 I46 Q46:U46 Q47:T47 N48 AB48">
    <cfRule type="expression" dxfId="85" priority="57">
      <formula>D45&lt;&gt;""</formula>
    </cfRule>
  </conditionalFormatting>
  <conditionalFormatting sqref="N27:O28">
    <cfRule type="expression" dxfId="84" priority="66">
      <formula>$N$27&lt;&gt;""</formula>
    </cfRule>
  </conditionalFormatting>
  <conditionalFormatting sqref="N46:O47">
    <cfRule type="expression" dxfId="83" priority="56">
      <formula>$N$46&lt;&gt;""</formula>
    </cfRule>
  </conditionalFormatting>
  <conditionalFormatting sqref="N37:T38">
    <cfRule type="expression" dxfId="82" priority="4">
      <formula>$D$18&lt;&gt;""</formula>
    </cfRule>
  </conditionalFormatting>
  <conditionalFormatting sqref="N18:V19">
    <cfRule type="expression" dxfId="81" priority="11">
      <formula>N18&lt;&gt;""</formula>
    </cfRule>
    <cfRule type="expression" dxfId="80" priority="12">
      <formula>$D$18&lt;&gt;""</formula>
    </cfRule>
  </conditionalFormatting>
  <conditionalFormatting sqref="N37:V38">
    <cfRule type="expression" dxfId="79" priority="3">
      <formula>N37&lt;&gt;""</formula>
    </cfRule>
  </conditionalFormatting>
  <conditionalFormatting sqref="W18">
    <cfRule type="notContainsBlanks" dxfId="78" priority="93">
      <formula>LEN(TRIM(W18))&gt;0</formula>
    </cfRule>
    <cfRule type="expression" dxfId="77" priority="96">
      <formula>FIND("部活動指導員",$N$18)</formula>
    </cfRule>
  </conditionalFormatting>
  <conditionalFormatting sqref="W37">
    <cfRule type="notContainsBlanks" dxfId="76" priority="20">
      <formula>LEN(TRIM(W37))&gt;0</formula>
    </cfRule>
    <cfRule type="expression" dxfId="75" priority="95">
      <formula>FIND("部活動指導員",$N$37)</formula>
    </cfRule>
  </conditionalFormatting>
  <conditionalFormatting sqref="Y8 B8:M8 O8:R8 AC8 J9:N9 J10:M10 U12:AB12 U13:AA13">
    <cfRule type="expression" dxfId="74" priority="77">
      <formula>B8&lt;&gt;""</formula>
    </cfRule>
  </conditionalFormatting>
  <conditionalFormatting sqref="Y8:AB8">
    <cfRule type="expression" dxfId="73" priority="76">
      <formula>$Y$8&lt;&gt;""</formula>
    </cfRule>
  </conditionalFormatting>
  <conditionalFormatting sqref="AB22">
    <cfRule type="expression" dxfId="72" priority="36">
      <formula>$D$18&lt;&gt;""</formula>
    </cfRule>
    <cfRule type="expression" dxfId="71" priority="35">
      <formula>AB22&lt;&gt;""</formula>
    </cfRule>
  </conditionalFormatting>
  <conditionalFormatting sqref="AB31">
    <cfRule type="expression" dxfId="70" priority="32">
      <formula>$D$27&lt;&gt;""</formula>
    </cfRule>
    <cfRule type="expression" dxfId="69" priority="31">
      <formula>AB31&lt;&gt;""</formula>
    </cfRule>
  </conditionalFormatting>
  <conditionalFormatting sqref="AB41">
    <cfRule type="expression" dxfId="68" priority="28">
      <formula>$D$37&lt;&gt;""</formula>
    </cfRule>
    <cfRule type="expression" dxfId="67" priority="27">
      <formula>AB41&lt;&gt;""</formula>
    </cfRule>
  </conditionalFormatting>
  <conditionalFormatting sqref="AB50">
    <cfRule type="expression" dxfId="66" priority="23">
      <formula>AB50&lt;&gt;""</formula>
    </cfRule>
    <cfRule type="expression" dxfId="65" priority="24">
      <formula>$D$46&lt;&gt;""</formula>
    </cfRule>
  </conditionalFormatting>
  <conditionalFormatting sqref="AX18:BD19">
    <cfRule type="expression" dxfId="64" priority="5">
      <formula>AX18&lt;&gt;""</formula>
    </cfRule>
    <cfRule type="expression" dxfId="63" priority="6">
      <formula>$D$18&lt;&gt;""</formula>
    </cfRule>
  </conditionalFormatting>
  <conditionalFormatting sqref="AX37:BD38">
    <cfRule type="expression" dxfId="62" priority="2">
      <formula>$D$18&lt;&gt;""</formula>
    </cfRule>
    <cfRule type="expression" dxfId="61" priority="1">
      <formula>AX37&lt;&gt;""</formula>
    </cfRule>
  </conditionalFormatting>
  <conditionalFormatting sqref="BG37">
    <cfRule type="expression" dxfId="60" priority="94">
      <formula>FIND("部活動指導員",$AX$37)</formula>
    </cfRule>
  </conditionalFormatting>
  <conditionalFormatting sqref="BL22">
    <cfRule type="expression" dxfId="59" priority="34">
      <formula>$D$18&lt;&gt;""</formula>
    </cfRule>
    <cfRule type="expression" dxfId="58" priority="33">
      <formula>BL22&lt;&gt;""</formula>
    </cfRule>
  </conditionalFormatting>
  <conditionalFormatting sqref="BL31">
    <cfRule type="expression" dxfId="57" priority="30">
      <formula>$D$18&lt;&gt;""</formula>
    </cfRule>
    <cfRule type="expression" dxfId="56" priority="29">
      <formula>BL31&lt;&gt;""</formula>
    </cfRule>
  </conditionalFormatting>
  <conditionalFormatting sqref="BL41">
    <cfRule type="expression" dxfId="55" priority="26">
      <formula>$D$18&lt;&gt;""</formula>
    </cfRule>
    <cfRule type="expression" dxfId="54" priority="25">
      <formula>BL41&lt;&gt;""</formula>
    </cfRule>
  </conditionalFormatting>
  <conditionalFormatting sqref="BL50">
    <cfRule type="expression" dxfId="53" priority="22">
      <formula>$D$18&lt;&gt;""</formula>
    </cfRule>
    <cfRule type="expression" dxfId="52" priority="21">
      <formula>BL50&lt;&gt;""</formula>
    </cfRule>
  </conditionalFormatting>
  <dataValidations count="8">
    <dataValidation imeMode="disabled" allowBlank="1" showInputMessage="1" showErrorMessage="1" sqref="AC8 BL20 BD8 N20:T21 O8 AB20 AY8 N29:T30 BA27:BD28 AB29 BL39 Q27:T28 N39:T40 BL29 AB39 BL12 N48:T49 AX29:BD30 AB48 BL48 Q46:T47 BM8 AB12 AX48:BD49 AX20:BD21 AX39:BD40 BA46:BD47" xr:uid="{00000000-0002-0000-0100-000000000000}"/>
    <dataValidation type="list" allowBlank="1" showInputMessage="1" showErrorMessage="1" sqref="U18 N27 AX46 N46 U37:V38 AX27 BE37 BE18:BF19" xr:uid="{00000000-0002-0000-0100-000001000000}">
      <formula1>"なし,初段,弐段,参段,四段,五段,六段,七段,八段"</formula1>
    </dataValidation>
    <dataValidation type="list" allowBlank="1" showInputMessage="1" showErrorMessage="1" sqref="Y8 BI8:BL8" xr:uid="{00000000-0002-0000-0100-000002000000}">
      <formula1>$CA$3:$CA$44</formula1>
    </dataValidation>
    <dataValidation type="list" allowBlank="1" showInputMessage="1" showErrorMessage="1" sqref="AU68 K68 AU66 K66" xr:uid="{00000000-0002-0000-0100-000003000000}">
      <formula1>"レ"</formula1>
    </dataValidation>
    <dataValidation type="list" imeMode="disabled" allowBlank="1" showInputMessage="1" showErrorMessage="1" sqref="BL41 BL22 BL31 BL50" xr:uid="{00000000-0002-0000-0100-000004000000}">
      <formula1>"Ａ指導員,Ｂ指導員,Ｃ指導員,準指導員,学校顧問特例資格"</formula1>
    </dataValidation>
    <dataValidation type="list" imeMode="disabled" allowBlank="1" showInputMessage="1" showErrorMessage="1" sqref="AB22:AI23 AB31:AI32 AB41:AI42 AB50:AI51" xr:uid="{00000000-0002-0000-0100-000005000000}">
      <formula1>"Ａ指導員,Ｂ指導員,Ｃ指導員,準指導員,学校顧問特例資格,資格なし"</formula1>
    </dataValidation>
    <dataValidation type="list" allowBlank="1" showInputMessage="1" showErrorMessage="1" sqref="N18:T19 AX18:BD19 N37:T38 AX37:BD38" xr:uid="{00000000-0002-0000-0100-000006000000}">
      <formula1>"教員, 校長,教頭,部活動指導員,外部指導者,地域クラブ活動指導者"</formula1>
    </dataValidation>
    <dataValidation type="list" allowBlank="1" showInputMessage="1" showErrorMessage="1" sqref="D29:H30 AN29:AR30 AN48:AR49 D48:H49" xr:uid="{00000000-0002-0000-0100-000007000000}">
      <formula1>"群馬県内の大会,↓,外部コーチ,顧問,副顧問,部活動指導員,地域クラブ活動指導者,無,　　,関東大会,↓,副顧問,外部指導者,地域クラブ活動指導者"</formula1>
    </dataValidation>
  </dataValidations>
  <hyperlinks>
    <hyperlink ref="D1" location="Top!A1" display="Topへ戻る" xr:uid="{00000000-0004-0000-0100-000000000000}"/>
  </hyperlinks>
  <pageMargins left="0.7" right="0.7" top="0.75" bottom="0.75" header="0.3" footer="0.3"/>
  <pageSetup paperSize="9" scale="82" orientation="portrait" r:id="rId2"/>
  <colBreaks count="1" manualBreakCount="1">
    <brk id="36" max="1048575" man="1"/>
  </col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CCFFFF"/>
  </sheetPr>
  <dimension ref="A1:CD17"/>
  <sheetViews>
    <sheetView showGridLines="0" showRowColHeaders="0" showZeros="0" view="pageBreakPreview" zoomScale="80" zoomScaleNormal="70" zoomScaleSheetLayoutView="80" workbookViewId="0">
      <selection sqref="A1:B1"/>
    </sheetView>
  </sheetViews>
  <sheetFormatPr defaultColWidth="9" defaultRowHeight="13"/>
  <cols>
    <col min="1" max="1" width="10.453125" style="143" bestFit="1" customWidth="1"/>
    <col min="2" max="2" width="9.26953125" style="144" bestFit="1" customWidth="1"/>
    <col min="3" max="3" width="29.453125" style="199" customWidth="1"/>
    <col min="4" max="4" width="38.36328125" style="199" customWidth="1"/>
    <col min="5" max="6" width="12.453125" style="199" customWidth="1"/>
    <col min="7" max="8" width="10.7265625" style="143" customWidth="1"/>
    <col min="9" max="9" width="21" style="143" customWidth="1"/>
    <col min="10" max="11" width="10.7265625" style="143" customWidth="1"/>
    <col min="12" max="12" width="21.36328125" style="143" customWidth="1"/>
    <col min="13" max="14" width="10.7265625" style="143" customWidth="1"/>
    <col min="15" max="15" width="21.36328125" style="143" customWidth="1"/>
    <col min="16" max="18" width="10.7265625" style="144" customWidth="1"/>
    <col min="19" max="20" width="10.7265625" style="145" customWidth="1"/>
    <col min="21" max="22" width="10.7265625" style="143" customWidth="1"/>
    <col min="23" max="23" width="21.36328125" style="143" customWidth="1"/>
    <col min="24" max="26" width="10.7265625" style="144" customWidth="1"/>
    <col min="27" max="28" width="10.7265625" style="145" customWidth="1"/>
    <col min="29" max="30" width="10.7265625" style="143" customWidth="1"/>
    <col min="31" max="31" width="21.6328125" style="143" customWidth="1"/>
    <col min="32" max="34" width="10.7265625" style="144" customWidth="1"/>
    <col min="35" max="36" width="10.7265625" style="145" customWidth="1"/>
    <col min="37" max="38" width="10.7265625" style="143" customWidth="1"/>
    <col min="39" max="39" width="21.90625" style="143" customWidth="1"/>
    <col min="40" max="42" width="10.7265625" style="144" customWidth="1"/>
    <col min="43" max="44" width="10.7265625" style="145" customWidth="1"/>
    <col min="45" max="46" width="10.7265625" style="143" customWidth="1"/>
    <col min="47" max="47" width="21.36328125" style="143" customWidth="1"/>
    <col min="48" max="50" width="10.7265625" style="144" customWidth="1"/>
    <col min="51" max="52" width="10.7265625" style="145" customWidth="1"/>
    <col min="53" max="54" width="10.7265625" style="143" customWidth="1"/>
    <col min="55" max="55" width="21.36328125" style="143" customWidth="1"/>
    <col min="56" max="58" width="10.7265625" style="144" customWidth="1"/>
    <col min="59" max="60" width="10.7265625" style="145" customWidth="1"/>
    <col min="61" max="62" width="10.7265625" style="143" customWidth="1"/>
    <col min="63" max="63" width="21.36328125" style="143" customWidth="1"/>
    <col min="64" max="66" width="10.7265625" style="144" customWidth="1"/>
    <col min="67" max="68" width="10.7265625" style="145" customWidth="1"/>
    <col min="69" max="77" width="7.36328125" style="143" customWidth="1"/>
    <col min="78" max="79" width="9" style="143"/>
    <col min="80" max="80" width="14.36328125" style="143" customWidth="1"/>
    <col min="81" max="81" width="18.453125" style="143" customWidth="1"/>
    <col min="82" max="82" width="11.453125" style="143" customWidth="1"/>
    <col min="83" max="16384" width="9" style="143"/>
  </cols>
  <sheetData>
    <row r="1" spans="1:82" ht="75.75" customHeight="1" thickBot="1">
      <c r="A1" s="967" t="s">
        <v>92</v>
      </c>
      <c r="B1" s="967"/>
      <c r="C1" s="1"/>
      <c r="D1" s="120"/>
      <c r="E1" s="120"/>
      <c r="F1" s="120"/>
    </row>
    <row r="2" spans="1:82" s="12" customFormat="1" ht="18" customHeight="1">
      <c r="B2" s="146"/>
      <c r="C2" s="962" t="s">
        <v>408</v>
      </c>
      <c r="D2" s="963"/>
      <c r="E2" s="963"/>
      <c r="F2" s="963"/>
      <c r="G2" s="964" t="s">
        <v>17</v>
      </c>
      <c r="H2" s="965"/>
      <c r="I2" s="965"/>
      <c r="J2" s="964" t="s">
        <v>18</v>
      </c>
      <c r="K2" s="965"/>
      <c r="L2" s="966"/>
      <c r="M2" s="949" t="s">
        <v>19</v>
      </c>
      <c r="N2" s="950"/>
      <c r="O2" s="950"/>
      <c r="P2" s="950"/>
      <c r="Q2" s="950"/>
      <c r="R2" s="950"/>
      <c r="S2" s="950"/>
      <c r="T2" s="951"/>
      <c r="U2" s="949" t="s">
        <v>20</v>
      </c>
      <c r="V2" s="950"/>
      <c r="W2" s="950"/>
      <c r="X2" s="950"/>
      <c r="Y2" s="950"/>
      <c r="Z2" s="950"/>
      <c r="AA2" s="950"/>
      <c r="AB2" s="951"/>
      <c r="AC2" s="949" t="s">
        <v>21</v>
      </c>
      <c r="AD2" s="950"/>
      <c r="AE2" s="950"/>
      <c r="AF2" s="950"/>
      <c r="AG2" s="950"/>
      <c r="AH2" s="950"/>
      <c r="AI2" s="950"/>
      <c r="AJ2" s="951"/>
      <c r="AK2" s="949" t="s">
        <v>22</v>
      </c>
      <c r="AL2" s="950"/>
      <c r="AM2" s="950"/>
      <c r="AN2" s="950"/>
      <c r="AO2" s="950"/>
      <c r="AP2" s="950"/>
      <c r="AQ2" s="950"/>
      <c r="AR2" s="951"/>
      <c r="AS2" s="949" t="s">
        <v>23</v>
      </c>
      <c r="AT2" s="950"/>
      <c r="AU2" s="950"/>
      <c r="AV2" s="950"/>
      <c r="AW2" s="950"/>
      <c r="AX2" s="950"/>
      <c r="AY2" s="950"/>
      <c r="AZ2" s="951"/>
      <c r="BA2" s="952" t="s">
        <v>186</v>
      </c>
      <c r="BB2" s="950"/>
      <c r="BC2" s="950"/>
      <c r="BD2" s="950"/>
      <c r="BE2" s="950"/>
      <c r="BF2" s="950"/>
      <c r="BG2" s="950"/>
      <c r="BH2" s="951"/>
      <c r="BI2" s="952" t="s">
        <v>118</v>
      </c>
      <c r="BJ2" s="950"/>
      <c r="BK2" s="950"/>
      <c r="BL2" s="950"/>
      <c r="BM2" s="950"/>
      <c r="BN2" s="950"/>
      <c r="BO2" s="950"/>
      <c r="BP2" s="953"/>
      <c r="BQ2" s="960" t="s">
        <v>184</v>
      </c>
      <c r="BR2" s="960"/>
      <c r="BS2" s="960" t="s">
        <v>185</v>
      </c>
      <c r="BT2" s="960"/>
      <c r="BU2" s="405" t="s">
        <v>19</v>
      </c>
      <c r="BV2" s="405" t="s">
        <v>20</v>
      </c>
      <c r="BW2" s="405" t="s">
        <v>21</v>
      </c>
      <c r="BX2" s="405" t="s">
        <v>77</v>
      </c>
      <c r="BY2" s="405" t="s">
        <v>23</v>
      </c>
      <c r="BZ2" s="405" t="s">
        <v>181</v>
      </c>
      <c r="CA2" s="405" t="s">
        <v>182</v>
      </c>
      <c r="CB2" s="960" t="s">
        <v>192</v>
      </c>
      <c r="CC2" s="960"/>
      <c r="CD2" s="960"/>
    </row>
    <row r="3" spans="1:82" s="12" customFormat="1" ht="18" customHeight="1" thickBot="1">
      <c r="A3" s="63"/>
      <c r="B3" s="147"/>
      <c r="C3" s="955" t="s">
        <v>298</v>
      </c>
      <c r="D3" s="956"/>
      <c r="E3" s="957" t="s">
        <v>24</v>
      </c>
      <c r="F3" s="958"/>
      <c r="G3" s="148" t="s">
        <v>25</v>
      </c>
      <c r="H3" s="149" t="s">
        <v>10</v>
      </c>
      <c r="I3" s="150" t="s">
        <v>31</v>
      </c>
      <c r="J3" s="148" t="s">
        <v>25</v>
      </c>
      <c r="K3" s="149" t="s">
        <v>10</v>
      </c>
      <c r="L3" s="150" t="s">
        <v>31</v>
      </c>
      <c r="M3" s="148" t="s">
        <v>25</v>
      </c>
      <c r="N3" s="151" t="s">
        <v>10</v>
      </c>
      <c r="O3" s="150" t="s">
        <v>31</v>
      </c>
      <c r="P3" s="152" t="s">
        <v>26</v>
      </c>
      <c r="Q3" s="152" t="s">
        <v>27</v>
      </c>
      <c r="R3" s="152" t="s">
        <v>28</v>
      </c>
      <c r="S3" s="152" t="s">
        <v>29</v>
      </c>
      <c r="T3" s="153" t="s">
        <v>30</v>
      </c>
      <c r="U3" s="148" t="s">
        <v>25</v>
      </c>
      <c r="V3" s="149" t="s">
        <v>10</v>
      </c>
      <c r="W3" s="150" t="s">
        <v>31</v>
      </c>
      <c r="X3" s="152" t="s">
        <v>26</v>
      </c>
      <c r="Y3" s="152" t="s">
        <v>27</v>
      </c>
      <c r="Z3" s="152" t="s">
        <v>28</v>
      </c>
      <c r="AA3" s="152" t="s">
        <v>29</v>
      </c>
      <c r="AB3" s="153" t="s">
        <v>30</v>
      </c>
      <c r="AC3" s="148" t="s">
        <v>25</v>
      </c>
      <c r="AD3" s="149" t="s">
        <v>10</v>
      </c>
      <c r="AE3" s="150" t="s">
        <v>31</v>
      </c>
      <c r="AF3" s="152" t="s">
        <v>26</v>
      </c>
      <c r="AG3" s="152" t="s">
        <v>27</v>
      </c>
      <c r="AH3" s="152" t="s">
        <v>28</v>
      </c>
      <c r="AI3" s="152" t="s">
        <v>29</v>
      </c>
      <c r="AJ3" s="153" t="s">
        <v>30</v>
      </c>
      <c r="AK3" s="148" t="s">
        <v>25</v>
      </c>
      <c r="AL3" s="149" t="s">
        <v>10</v>
      </c>
      <c r="AM3" s="150" t="s">
        <v>31</v>
      </c>
      <c r="AN3" s="152" t="s">
        <v>26</v>
      </c>
      <c r="AO3" s="152" t="s">
        <v>27</v>
      </c>
      <c r="AP3" s="152" t="s">
        <v>28</v>
      </c>
      <c r="AQ3" s="152" t="s">
        <v>29</v>
      </c>
      <c r="AR3" s="153" t="s">
        <v>30</v>
      </c>
      <c r="AS3" s="148" t="s">
        <v>25</v>
      </c>
      <c r="AT3" s="149" t="s">
        <v>10</v>
      </c>
      <c r="AU3" s="150" t="s">
        <v>31</v>
      </c>
      <c r="AV3" s="152" t="s">
        <v>26</v>
      </c>
      <c r="AW3" s="152" t="s">
        <v>27</v>
      </c>
      <c r="AX3" s="152" t="s">
        <v>28</v>
      </c>
      <c r="AY3" s="152" t="s">
        <v>29</v>
      </c>
      <c r="AZ3" s="153" t="s">
        <v>30</v>
      </c>
      <c r="BA3" s="148" t="s">
        <v>25</v>
      </c>
      <c r="BB3" s="149" t="s">
        <v>10</v>
      </c>
      <c r="BC3" s="150" t="s">
        <v>31</v>
      </c>
      <c r="BD3" s="152" t="s">
        <v>26</v>
      </c>
      <c r="BE3" s="152" t="s">
        <v>27</v>
      </c>
      <c r="BF3" s="152" t="s">
        <v>28</v>
      </c>
      <c r="BG3" s="152" t="s">
        <v>29</v>
      </c>
      <c r="BH3" s="153" t="s">
        <v>30</v>
      </c>
      <c r="BI3" s="148" t="s">
        <v>25</v>
      </c>
      <c r="BJ3" s="149" t="s">
        <v>10</v>
      </c>
      <c r="BK3" s="150" t="s">
        <v>31</v>
      </c>
      <c r="BL3" s="152" t="s">
        <v>26</v>
      </c>
      <c r="BM3" s="152" t="s">
        <v>27</v>
      </c>
      <c r="BN3" s="152" t="s">
        <v>28</v>
      </c>
      <c r="BO3" s="152" t="s">
        <v>29</v>
      </c>
      <c r="BP3" s="154" t="s">
        <v>30</v>
      </c>
      <c r="BQ3" s="400" t="s">
        <v>315</v>
      </c>
      <c r="BR3" s="400" t="s">
        <v>312</v>
      </c>
      <c r="BS3" s="400" t="s">
        <v>315</v>
      </c>
      <c r="BT3" s="400" t="s">
        <v>312</v>
      </c>
      <c r="BU3" s="961" t="s">
        <v>315</v>
      </c>
      <c r="BV3" s="961"/>
      <c r="BW3" s="961"/>
      <c r="BX3" s="961"/>
      <c r="BY3" s="961"/>
      <c r="BZ3" s="961"/>
      <c r="CA3" s="961"/>
      <c r="CB3" s="405" t="s">
        <v>190</v>
      </c>
      <c r="CC3" s="405" t="s">
        <v>120</v>
      </c>
      <c r="CD3" s="405" t="s">
        <v>191</v>
      </c>
    </row>
    <row r="4" spans="1:82" s="12" customFormat="1" ht="18" customHeight="1">
      <c r="A4" s="39"/>
      <c r="B4" s="155" t="s">
        <v>46</v>
      </c>
      <c r="C4" s="156" t="s">
        <v>367</v>
      </c>
      <c r="D4" s="157" t="s">
        <v>365</v>
      </c>
      <c r="E4" s="158" t="s">
        <v>368</v>
      </c>
      <c r="F4" s="159" t="s">
        <v>369</v>
      </c>
      <c r="G4" s="156" t="s">
        <v>415</v>
      </c>
      <c r="H4" s="160" t="s">
        <v>34</v>
      </c>
      <c r="I4" s="161" t="s">
        <v>416</v>
      </c>
      <c r="J4" s="156" t="s">
        <v>35</v>
      </c>
      <c r="K4" s="160" t="s">
        <v>36</v>
      </c>
      <c r="L4" s="161" t="s">
        <v>55</v>
      </c>
      <c r="M4" s="156" t="s">
        <v>37</v>
      </c>
      <c r="N4" s="162" t="s">
        <v>12</v>
      </c>
      <c r="O4" s="161" t="s">
        <v>56</v>
      </c>
      <c r="P4" s="163">
        <v>3</v>
      </c>
      <c r="Q4" s="163" t="s">
        <v>38</v>
      </c>
      <c r="R4" s="164" t="s">
        <v>319</v>
      </c>
      <c r="S4" s="165">
        <v>170</v>
      </c>
      <c r="T4" s="166">
        <v>72</v>
      </c>
      <c r="U4" s="167"/>
      <c r="V4" s="168"/>
      <c r="W4" s="169"/>
      <c r="X4" s="170"/>
      <c r="Y4" s="170"/>
      <c r="Z4" s="171"/>
      <c r="AA4" s="172"/>
      <c r="AB4" s="173"/>
      <c r="AC4" s="167"/>
      <c r="AD4" s="168"/>
      <c r="AE4" s="169"/>
      <c r="AF4" s="170"/>
      <c r="AG4" s="170"/>
      <c r="AH4" s="171"/>
      <c r="AI4" s="172"/>
      <c r="AJ4" s="173"/>
      <c r="AK4" s="167"/>
      <c r="AL4" s="168"/>
      <c r="AM4" s="169"/>
      <c r="AN4" s="170"/>
      <c r="AO4" s="170"/>
      <c r="AP4" s="171"/>
      <c r="AQ4" s="172"/>
      <c r="AR4" s="173"/>
      <c r="AS4" s="167"/>
      <c r="AT4" s="168"/>
      <c r="AU4" s="169"/>
      <c r="AV4" s="170"/>
      <c r="AW4" s="170"/>
      <c r="AX4" s="171"/>
      <c r="AY4" s="172"/>
      <c r="AZ4" s="173"/>
      <c r="BA4" s="167"/>
      <c r="BB4" s="168"/>
      <c r="BC4" s="169"/>
      <c r="BD4" s="170"/>
      <c r="BE4" s="170"/>
      <c r="BF4" s="171"/>
      <c r="BG4" s="172"/>
      <c r="BH4" s="173"/>
      <c r="BI4" s="167"/>
      <c r="BJ4" s="168"/>
      <c r="BK4" s="169"/>
      <c r="BL4" s="170"/>
      <c r="BM4" s="170"/>
      <c r="BN4" s="171"/>
      <c r="BO4" s="172"/>
      <c r="BP4" s="404"/>
      <c r="BQ4" s="400"/>
      <c r="BR4" s="400"/>
      <c r="BS4" s="400"/>
      <c r="BT4" s="400"/>
      <c r="BU4" s="400"/>
      <c r="BV4" s="400"/>
      <c r="BW4" s="400"/>
      <c r="BX4" s="400"/>
      <c r="BY4" s="400"/>
      <c r="BZ4" s="400"/>
      <c r="CA4" s="400"/>
      <c r="CB4" s="400"/>
      <c r="CC4" s="400"/>
      <c r="CD4" s="400"/>
    </row>
    <row r="5" spans="1:82" s="12" customFormat="1" ht="18" customHeight="1" thickBot="1">
      <c r="A5" s="303" t="s">
        <v>53</v>
      </c>
      <c r="B5" s="407" t="s">
        <v>410</v>
      </c>
      <c r="C5" s="305">
        <f>①基本情報!$B$9</f>
        <v>0</v>
      </c>
      <c r="D5" s="306">
        <f>①基本情報!$B$8</f>
        <v>0</v>
      </c>
      <c r="E5" s="307">
        <f>①基本情報!$J$9</f>
        <v>0</v>
      </c>
      <c r="F5" s="308">
        <f>①基本情報!$J$8</f>
        <v>0</v>
      </c>
      <c r="G5" s="305">
        <f>①基本情報!$D$18</f>
        <v>0</v>
      </c>
      <c r="H5" s="309">
        <f>①基本情報!$I$18</f>
        <v>0</v>
      </c>
      <c r="I5" s="306" t="str">
        <f>①基本情報!$D$17&amp;" "&amp;①基本情報!$I$17</f>
        <v xml:space="preserve"> </v>
      </c>
      <c r="J5" s="305">
        <f>①基本情報!$D$27</f>
        <v>0</v>
      </c>
      <c r="K5" s="309">
        <f>①基本情報!$I$27</f>
        <v>0</v>
      </c>
      <c r="L5" s="306" t="str">
        <f>①基本情報!$D$26&amp;" "&amp;①基本情報!$I$26</f>
        <v xml:space="preserve"> </v>
      </c>
      <c r="M5" s="305" t="str">
        <f>IFERROR(VLOOKUP($M6,②男入力!$B$10:$AN$33,3),"")</f>
        <v/>
      </c>
      <c r="N5" s="310" t="str">
        <f>IFERROR(VLOOKUP($M6,②男入力!$B$10:$AN$33,7),"")</f>
        <v/>
      </c>
      <c r="O5" s="310" t="str">
        <f>IFERROR(VLOOKUP($M6,②男入力!$B$10:$AN$33,11)&amp;" "&amp;VLOOKUP($M6,②男入力!$B$10:$AN$33,15),"")</f>
        <v/>
      </c>
      <c r="P5" s="312" t="str">
        <f>IFERROR(VLOOKUP($M6,②男入力!$B$10:$AN$33,19),"")</f>
        <v/>
      </c>
      <c r="Q5" s="312" t="str">
        <f>IFERROR(VLOOKUP($M6,②男入力!$B$10:$AN$33,21),"")</f>
        <v/>
      </c>
      <c r="R5" s="313" t="str">
        <f>IFERROR(VLOOKUP($M6,②男入力!$B$10:$AN$33,23),"")</f>
        <v/>
      </c>
      <c r="S5" s="314" t="str">
        <f>IFERROR(VLOOKUP($M6,②男入力!$B$10:$AN$33,34),"")</f>
        <v/>
      </c>
      <c r="T5" s="315" t="str">
        <f>IFERROR(VLOOKUP($M6,②男入力!$B$10:$AN$33,37),"")</f>
        <v/>
      </c>
      <c r="U5" s="305" t="str">
        <f>IFERROR(VLOOKUP($U6,②男入力!$B$10:$AN$33,3),"")</f>
        <v/>
      </c>
      <c r="V5" s="310" t="str">
        <f>IFERROR(VLOOKUP($U6,②男入力!$B$10:$AN$33,7),"")</f>
        <v/>
      </c>
      <c r="W5" s="310" t="str">
        <f>IFERROR(VLOOKUP($U6,②男入力!$B$10:$AN$33,11)&amp;" "&amp;VLOOKUP($U6,②男入力!$B$10:$AN$33,15),"")</f>
        <v/>
      </c>
      <c r="X5" s="312" t="str">
        <f>IFERROR(VLOOKUP($U6,②男入力!$B$10:$AN$33,19),"")</f>
        <v/>
      </c>
      <c r="Y5" s="312" t="str">
        <f>IFERROR(VLOOKUP($U6,②男入力!$B$10:$AN$33,21),"")</f>
        <v/>
      </c>
      <c r="Z5" s="313" t="str">
        <f>IFERROR(VLOOKUP($U6,②男入力!$B$10:$AN$33,23),"")</f>
        <v/>
      </c>
      <c r="AA5" s="314" t="str">
        <f>IFERROR(VLOOKUP($U6,②男入力!$B$10:$AN$33,34),"")</f>
        <v/>
      </c>
      <c r="AB5" s="315" t="str">
        <f>IFERROR(VLOOKUP($U6,②男入力!$B$10:$AN$33,37),"")</f>
        <v/>
      </c>
      <c r="AC5" s="305" t="str">
        <f>IFERROR(VLOOKUP($AC6,②男入力!$B$10:$AN$33,3),"")</f>
        <v/>
      </c>
      <c r="AD5" s="310" t="str">
        <f>IFERROR(VLOOKUP($AC6,②男入力!$B$10:$AN$33,7),"")</f>
        <v/>
      </c>
      <c r="AE5" s="310" t="str">
        <f>IFERROR(VLOOKUP($AC6,②男入力!$B$10:$AN$33,11)&amp;" "&amp;VLOOKUP($AC6,②男入力!$B$10:$AN$33,15),"")</f>
        <v/>
      </c>
      <c r="AF5" s="312" t="str">
        <f>IFERROR(VLOOKUP($AC6,②男入力!$B$10:$AN$33,19),"")</f>
        <v/>
      </c>
      <c r="AG5" s="312" t="str">
        <f>IFERROR(VLOOKUP($AC6,②男入力!$B$10:$AN$33,21),"")</f>
        <v/>
      </c>
      <c r="AH5" s="313" t="str">
        <f>IFERROR(VLOOKUP($AC6,②男入力!$B$10:$AN$33,23),"")</f>
        <v/>
      </c>
      <c r="AI5" s="314" t="str">
        <f>IFERROR(VLOOKUP($AC6,②男入力!$B$10:$AN$33,34),"")</f>
        <v/>
      </c>
      <c r="AJ5" s="315" t="str">
        <f>IFERROR(VLOOKUP($AC6,②男入力!$B$10:$AN$33,37),"")</f>
        <v/>
      </c>
      <c r="AK5" s="305" t="str">
        <f>IFERROR(VLOOKUP($AK6,②男入力!$B$10:$AN$33,3),"")</f>
        <v/>
      </c>
      <c r="AL5" s="310" t="str">
        <f>IFERROR(VLOOKUP($AK6,②男入力!$B$10:$AN$33,7),"")</f>
        <v/>
      </c>
      <c r="AM5" s="310" t="str">
        <f>IFERROR(VLOOKUP($AK6,②男入力!$B$10:$AN$33,11)&amp;" "&amp;VLOOKUP($AK6,②男入力!$B$10:$AN$33,15),"")</f>
        <v/>
      </c>
      <c r="AN5" s="312" t="str">
        <f>IFERROR(VLOOKUP($AK6,②男入力!$B$10:$AN$33,19),"")</f>
        <v/>
      </c>
      <c r="AO5" s="312" t="str">
        <f>IFERROR(VLOOKUP($AK6,②男入力!$B$10:$AN$33,21),"")</f>
        <v/>
      </c>
      <c r="AP5" s="313" t="str">
        <f>IFERROR(VLOOKUP($AK6,②男入力!$B$10:$AN$33,23),"")</f>
        <v/>
      </c>
      <c r="AQ5" s="314" t="str">
        <f>IFERROR(VLOOKUP($AK6,②男入力!$B$10:$AN$33,34),"")</f>
        <v/>
      </c>
      <c r="AR5" s="315" t="str">
        <f>IFERROR(VLOOKUP($AK6,②男入力!$B$10:$AN$33,37),"")</f>
        <v/>
      </c>
      <c r="AS5" s="305" t="str">
        <f>IFERROR(VLOOKUP($AS6,②男入力!$B$10:$AN$33,3),"")</f>
        <v/>
      </c>
      <c r="AT5" s="310" t="str">
        <f>IFERROR(VLOOKUP($AS6,②男入力!$B$10:$AN$33,7),"")</f>
        <v/>
      </c>
      <c r="AU5" s="310" t="str">
        <f>IFERROR(VLOOKUP($AS6,②男入力!$B$10:$AN$33,11)&amp;" "&amp;VLOOKUP($AS6,②男入力!$B$10:$AN$33,15),"")</f>
        <v/>
      </c>
      <c r="AV5" s="312" t="str">
        <f>IFERROR(VLOOKUP($AS6,②男入力!$B$10:$AN$33,19),"")</f>
        <v/>
      </c>
      <c r="AW5" s="312" t="str">
        <f>IFERROR(VLOOKUP($AS6,②男入力!$B$10:$AN$33,21),"")</f>
        <v/>
      </c>
      <c r="AX5" s="313" t="str">
        <f>IFERROR(VLOOKUP($AS6,②男入力!$B$10:$AN$33,23),"")</f>
        <v/>
      </c>
      <c r="AY5" s="314" t="str">
        <f>IFERROR(VLOOKUP($AS6,②男入力!$B$10:$AN$33,34),"")</f>
        <v/>
      </c>
      <c r="AZ5" s="315" t="str">
        <f>IFERROR(VLOOKUP($AS6,②男入力!$B$10:$AN$33,37),"")</f>
        <v/>
      </c>
      <c r="BA5" s="305" t="str">
        <f>IFERROR(VLOOKUP($BA6,②男入力!$B$10:$AN$33,3),"")</f>
        <v/>
      </c>
      <c r="BB5" s="310" t="str">
        <f>IFERROR(VLOOKUP($BA6,②男入力!$B$10:$AN$33,7),"")</f>
        <v/>
      </c>
      <c r="BC5" s="310" t="str">
        <f>IFERROR(VLOOKUP($BA6,②男入力!$B$10:$AN$33,11)&amp;" "&amp;VLOOKUP($BA6,②男入力!$B$10:$AN$33,15),"")</f>
        <v/>
      </c>
      <c r="BD5" s="312" t="str">
        <f>IFERROR(VLOOKUP($BA6,②男入力!$B$10:$AN$33,19),"")</f>
        <v/>
      </c>
      <c r="BE5" s="312" t="str">
        <f>IFERROR(VLOOKUP($BA6,②男入力!$B$10:$AN$33,21),"")</f>
        <v/>
      </c>
      <c r="BF5" s="313" t="str">
        <f>IFERROR(VLOOKUP($BA6,②男入力!$B$10:$AN$33,23),"")</f>
        <v/>
      </c>
      <c r="BG5" s="314" t="str">
        <f>IFERROR(VLOOKUP($BA6,②男入力!$B$10:$AN$33,34),"")</f>
        <v/>
      </c>
      <c r="BH5" s="315" t="str">
        <f>IFERROR(VLOOKUP($BA6,②男入力!$B$10:$AN$33,37),"")</f>
        <v/>
      </c>
      <c r="BI5" s="305" t="str">
        <f>IFERROR(VLOOKUP($BI6,②男入力!$B$10:$AN$33,3),"")</f>
        <v/>
      </c>
      <c r="BJ5" s="310" t="str">
        <f>IFERROR(VLOOKUP($BI6,②男入力!$B$10:$AN$33,7),"")</f>
        <v/>
      </c>
      <c r="BK5" s="310" t="str">
        <f>IFERROR(VLOOKUP($BI6,②男入力!$B$10:$AN$33,11)&amp;" "&amp;VLOOKUP($BI6,②男入力!$B$10:$AN$33,15),"")</f>
        <v/>
      </c>
      <c r="BL5" s="312" t="str">
        <f>IFERROR(VLOOKUP($BI6,②男入力!$B$10:$AN$33,19),"")</f>
        <v/>
      </c>
      <c r="BM5" s="312" t="str">
        <f>IFERROR(VLOOKUP($BI6,②男入力!$B$10:$AN$33,21),"")</f>
        <v/>
      </c>
      <c r="BN5" s="313" t="str">
        <f>IFERROR(VLOOKUP($BI6,②男入力!$B$10:$AN$33,23),"")</f>
        <v/>
      </c>
      <c r="BO5" s="314" t="str">
        <f>IFERROR(VLOOKUP($BI6,②男入力!$B$10:$AN$33,34),"")</f>
        <v/>
      </c>
      <c r="BP5" s="403" t="str">
        <f>IFERROR(VLOOKUP($BI6,②男入力!$B$10:$AN$33,37),"")</f>
        <v/>
      </c>
      <c r="BQ5" s="400">
        <f>①基本情報!$AB$20</f>
        <v>0</v>
      </c>
      <c r="BR5" s="400">
        <f>①基本情報!$AB$22</f>
        <v>0</v>
      </c>
      <c r="BS5" s="400">
        <f>①基本情報!$AB$29</f>
        <v>0</v>
      </c>
      <c r="BT5" s="400">
        <f>①基本情報!$AB$31</f>
        <v>0</v>
      </c>
      <c r="BU5" s="400" t="e">
        <f>#REF!</f>
        <v>#REF!</v>
      </c>
      <c r="BV5" s="400" t="e">
        <f>#REF!</f>
        <v>#REF!</v>
      </c>
      <c r="BW5" s="400" t="e">
        <f>#REF!</f>
        <v>#REF!</v>
      </c>
      <c r="BX5" s="400" t="e">
        <f>#REF!</f>
        <v>#REF!</v>
      </c>
      <c r="BY5" s="400" t="e">
        <f>#REF!</f>
        <v>#REF!</v>
      </c>
      <c r="BZ5" s="400" t="e">
        <f>#REF!</f>
        <v>#REF!</v>
      </c>
      <c r="CA5" s="400" t="e">
        <f>#REF!</f>
        <v>#REF!</v>
      </c>
      <c r="CB5" s="400">
        <f>①基本情報!$O$8</f>
        <v>0</v>
      </c>
      <c r="CC5" s="400" t="str">
        <f>①基本情報!$Y$8&amp;①基本情報!$N$9</f>
        <v/>
      </c>
      <c r="CD5" s="400">
        <f>①基本情報!$AC$8</f>
        <v>0</v>
      </c>
    </row>
    <row r="6" spans="1:82" s="12" customFormat="1" ht="18" customHeight="1" thickBot="1">
      <c r="B6" s="174"/>
      <c r="C6" s="174"/>
      <c r="D6" s="174"/>
      <c r="E6" s="174"/>
      <c r="F6" s="174"/>
      <c r="G6" s="174"/>
      <c r="H6" s="174"/>
      <c r="I6" s="174"/>
      <c r="J6" s="174"/>
      <c r="K6" s="174"/>
      <c r="L6" s="174"/>
      <c r="M6" s="399">
        <f>'⑤-2関東男選択'!$V$10</f>
        <v>0</v>
      </c>
      <c r="N6" s="174"/>
      <c r="O6" s="174"/>
      <c r="P6" s="174"/>
      <c r="Q6" s="174"/>
      <c r="R6" s="175"/>
      <c r="S6" s="176"/>
      <c r="T6" s="176"/>
      <c r="U6" s="399">
        <f>'⑤-2関東男選択'!$V$11</f>
        <v>0</v>
      </c>
      <c r="V6" s="174"/>
      <c r="W6" s="174"/>
      <c r="X6" s="174"/>
      <c r="Y6" s="174"/>
      <c r="Z6" s="175"/>
      <c r="AA6" s="176"/>
      <c r="AB6" s="176"/>
      <c r="AC6" s="399">
        <f>'⑤-2関東男選択'!$V$12</f>
        <v>0</v>
      </c>
      <c r="AD6" s="174"/>
      <c r="AE6" s="174"/>
      <c r="AF6" s="174"/>
      <c r="AG6" s="174"/>
      <c r="AH6" s="175"/>
      <c r="AI6" s="176"/>
      <c r="AJ6" s="176"/>
      <c r="AK6" s="399">
        <f>'⑤-2関東男選択'!$V$13</f>
        <v>0</v>
      </c>
      <c r="AL6" s="174"/>
      <c r="AM6" s="174"/>
      <c r="AN6" s="174"/>
      <c r="AO6" s="174"/>
      <c r="AP6" s="175"/>
      <c r="AQ6" s="176"/>
      <c r="AR6" s="176"/>
      <c r="AS6" s="399">
        <f>'⑤-2関東男選択'!$V$14</f>
        <v>0</v>
      </c>
      <c r="AT6" s="174"/>
      <c r="AU6" s="174"/>
      <c r="AV6" s="174"/>
      <c r="AW6" s="174"/>
      <c r="AX6" s="175"/>
      <c r="AY6" s="176"/>
      <c r="AZ6" s="176"/>
      <c r="BA6" s="399">
        <f>'⑤-2関東男選択'!$V$15</f>
        <v>0</v>
      </c>
      <c r="BB6" s="174"/>
      <c r="BC6" s="174"/>
      <c r="BD6" s="174"/>
      <c r="BE6" s="174"/>
      <c r="BF6" s="175"/>
      <c r="BG6" s="176"/>
      <c r="BH6" s="176"/>
      <c r="BI6" s="399">
        <f>'⑤-2関東男選択'!$V$16</f>
        <v>0</v>
      </c>
      <c r="BJ6" s="174"/>
      <c r="BK6" s="174"/>
      <c r="BL6" s="174"/>
      <c r="BM6" s="174"/>
      <c r="BN6" s="175"/>
      <c r="BO6" s="176"/>
      <c r="BP6" s="176"/>
      <c r="BQ6" s="406"/>
      <c r="BR6" s="406"/>
      <c r="BS6" s="406"/>
      <c r="BT6" s="406"/>
      <c r="BU6" s="406"/>
      <c r="BV6" s="406"/>
      <c r="BW6" s="406"/>
      <c r="BX6" s="406"/>
      <c r="BY6" s="406"/>
      <c r="BZ6" s="406"/>
      <c r="CA6" s="406"/>
      <c r="CB6" s="406"/>
      <c r="CC6" s="406"/>
      <c r="CD6" s="406"/>
    </row>
    <row r="7" spans="1:82" s="12" customFormat="1" ht="18" customHeight="1">
      <c r="B7" s="146"/>
      <c r="C7" s="962" t="s">
        <v>398</v>
      </c>
      <c r="D7" s="963"/>
      <c r="E7" s="963"/>
      <c r="F7" s="963"/>
      <c r="G7" s="964" t="s">
        <v>17</v>
      </c>
      <c r="H7" s="965"/>
      <c r="I7" s="966"/>
      <c r="J7" s="964" t="s">
        <v>18</v>
      </c>
      <c r="K7" s="965"/>
      <c r="L7" s="966"/>
      <c r="M7" s="949" t="s">
        <v>19</v>
      </c>
      <c r="N7" s="950"/>
      <c r="O7" s="950"/>
      <c r="P7" s="950"/>
      <c r="Q7" s="950"/>
      <c r="R7" s="950"/>
      <c r="S7" s="950"/>
      <c r="T7" s="951"/>
      <c r="U7" s="949" t="s">
        <v>21</v>
      </c>
      <c r="V7" s="950"/>
      <c r="W7" s="950"/>
      <c r="X7" s="950"/>
      <c r="Y7" s="950"/>
      <c r="Z7" s="950"/>
      <c r="AA7" s="950"/>
      <c r="AB7" s="951"/>
      <c r="AC7" s="949" t="s">
        <v>23</v>
      </c>
      <c r="AD7" s="950"/>
      <c r="AE7" s="950"/>
      <c r="AF7" s="950"/>
      <c r="AG7" s="950"/>
      <c r="AH7" s="950"/>
      <c r="AI7" s="950"/>
      <c r="AJ7" s="951"/>
      <c r="AK7" s="952" t="s">
        <v>180</v>
      </c>
      <c r="AL7" s="950"/>
      <c r="AM7" s="950"/>
      <c r="AN7" s="950"/>
      <c r="AO7" s="950"/>
      <c r="AP7" s="950"/>
      <c r="AQ7" s="950"/>
      <c r="AR7" s="953"/>
      <c r="AS7" s="954" t="s">
        <v>184</v>
      </c>
      <c r="AT7" s="954"/>
      <c r="AU7" s="954" t="s">
        <v>185</v>
      </c>
      <c r="AV7" s="954"/>
      <c r="AW7" s="401" t="s">
        <v>19</v>
      </c>
      <c r="AX7" s="401" t="s">
        <v>21</v>
      </c>
      <c r="AY7" s="401" t="s">
        <v>23</v>
      </c>
      <c r="AZ7" s="401" t="s">
        <v>180</v>
      </c>
      <c r="BA7" s="954" t="s">
        <v>192</v>
      </c>
      <c r="BB7" s="954"/>
      <c r="BC7" s="954"/>
      <c r="BD7" s="177"/>
      <c r="BE7" s="177"/>
      <c r="BF7" s="177"/>
      <c r="BG7" s="177"/>
      <c r="BH7" s="177"/>
      <c r="BI7" s="177"/>
      <c r="BJ7" s="177"/>
      <c r="BK7" s="177"/>
      <c r="BL7" s="177"/>
      <c r="BM7" s="177"/>
      <c r="BN7" s="177"/>
      <c r="BO7" s="177"/>
      <c r="BQ7" s="406"/>
      <c r="BR7" s="406"/>
      <c r="BS7" s="406"/>
      <c r="BT7" s="406"/>
      <c r="BU7" s="406"/>
      <c r="BV7" s="406"/>
      <c r="BW7" s="406"/>
      <c r="BX7" s="406"/>
      <c r="BY7" s="406"/>
      <c r="BZ7" s="406"/>
      <c r="CA7" s="406"/>
      <c r="CB7" s="406"/>
      <c r="CC7" s="406"/>
      <c r="CD7" s="406"/>
    </row>
    <row r="8" spans="1:82" s="12" customFormat="1" ht="18" customHeight="1" thickBot="1">
      <c r="B8" s="146"/>
      <c r="C8" s="955" t="s">
        <v>298</v>
      </c>
      <c r="D8" s="956"/>
      <c r="E8" s="957" t="s">
        <v>24</v>
      </c>
      <c r="F8" s="958"/>
      <c r="G8" s="148" t="s">
        <v>25</v>
      </c>
      <c r="H8" s="149" t="s">
        <v>10</v>
      </c>
      <c r="I8" s="150" t="s">
        <v>31</v>
      </c>
      <c r="J8" s="148" t="s">
        <v>25</v>
      </c>
      <c r="K8" s="149" t="s">
        <v>10</v>
      </c>
      <c r="L8" s="150" t="s">
        <v>31</v>
      </c>
      <c r="M8" s="148" t="s">
        <v>25</v>
      </c>
      <c r="N8" s="151" t="s">
        <v>10</v>
      </c>
      <c r="O8" s="150" t="s">
        <v>31</v>
      </c>
      <c r="P8" s="152" t="s">
        <v>26</v>
      </c>
      <c r="Q8" s="152" t="s">
        <v>27</v>
      </c>
      <c r="R8" s="152" t="s">
        <v>28</v>
      </c>
      <c r="S8" s="152" t="s">
        <v>29</v>
      </c>
      <c r="T8" s="153" t="s">
        <v>30</v>
      </c>
      <c r="U8" s="148" t="s">
        <v>25</v>
      </c>
      <c r="V8" s="149" t="s">
        <v>10</v>
      </c>
      <c r="W8" s="150" t="s">
        <v>31</v>
      </c>
      <c r="X8" s="152" t="s">
        <v>26</v>
      </c>
      <c r="Y8" s="152" t="s">
        <v>27</v>
      </c>
      <c r="Z8" s="152" t="s">
        <v>28</v>
      </c>
      <c r="AA8" s="152" t="s">
        <v>29</v>
      </c>
      <c r="AB8" s="153" t="s">
        <v>30</v>
      </c>
      <c r="AC8" s="148" t="s">
        <v>25</v>
      </c>
      <c r="AD8" s="149" t="s">
        <v>10</v>
      </c>
      <c r="AE8" s="150" t="s">
        <v>31</v>
      </c>
      <c r="AF8" s="152" t="s">
        <v>26</v>
      </c>
      <c r="AG8" s="152" t="s">
        <v>27</v>
      </c>
      <c r="AH8" s="152" t="s">
        <v>28</v>
      </c>
      <c r="AI8" s="152" t="s">
        <v>29</v>
      </c>
      <c r="AJ8" s="153" t="s">
        <v>30</v>
      </c>
      <c r="AK8" s="148" t="s">
        <v>25</v>
      </c>
      <c r="AL8" s="149" t="s">
        <v>10</v>
      </c>
      <c r="AM8" s="150" t="s">
        <v>31</v>
      </c>
      <c r="AN8" s="152" t="s">
        <v>26</v>
      </c>
      <c r="AO8" s="152" t="s">
        <v>27</v>
      </c>
      <c r="AP8" s="152" t="s">
        <v>28</v>
      </c>
      <c r="AQ8" s="152" t="s">
        <v>29</v>
      </c>
      <c r="AR8" s="154" t="s">
        <v>30</v>
      </c>
      <c r="AS8" s="399" t="s">
        <v>315</v>
      </c>
      <c r="AT8" s="399" t="s">
        <v>312</v>
      </c>
      <c r="AU8" s="399" t="s">
        <v>315</v>
      </c>
      <c r="AV8" s="399" t="s">
        <v>312</v>
      </c>
      <c r="AW8" s="959" t="s">
        <v>315</v>
      </c>
      <c r="AX8" s="959"/>
      <c r="AY8" s="959"/>
      <c r="AZ8" s="959"/>
      <c r="BA8" s="401" t="s">
        <v>190</v>
      </c>
      <c r="BB8" s="401" t="s">
        <v>120</v>
      </c>
      <c r="BC8" s="401" t="s">
        <v>191</v>
      </c>
      <c r="BD8" s="177"/>
      <c r="BE8" s="177"/>
      <c r="BF8" s="177"/>
      <c r="BG8" s="177"/>
      <c r="BH8" s="177"/>
      <c r="BI8" s="177"/>
      <c r="BJ8" s="177"/>
      <c r="BK8" s="177"/>
      <c r="BL8" s="177"/>
      <c r="BM8" s="177"/>
      <c r="BN8" s="177"/>
      <c r="BO8" s="177"/>
      <c r="BQ8" s="406"/>
      <c r="BR8" s="406"/>
      <c r="BS8" s="406"/>
      <c r="BT8" s="406"/>
      <c r="BU8" s="406"/>
      <c r="BV8" s="406"/>
      <c r="BW8" s="406"/>
      <c r="BX8" s="406"/>
      <c r="BY8" s="406"/>
      <c r="BZ8" s="406"/>
      <c r="CA8" s="406"/>
      <c r="CB8" s="406"/>
      <c r="CC8" s="406"/>
      <c r="CD8" s="406"/>
    </row>
    <row r="9" spans="1:82" s="12" customFormat="1" ht="18" customHeight="1">
      <c r="A9" s="39"/>
      <c r="B9" s="178" t="s">
        <v>46</v>
      </c>
      <c r="C9" s="179" t="s">
        <v>367</v>
      </c>
      <c r="D9" s="180" t="s">
        <v>365</v>
      </c>
      <c r="E9" s="181" t="s">
        <v>368</v>
      </c>
      <c r="F9" s="182" t="s">
        <v>369</v>
      </c>
      <c r="G9" s="183" t="s">
        <v>415</v>
      </c>
      <c r="H9" s="184" t="s">
        <v>34</v>
      </c>
      <c r="I9" s="185" t="s">
        <v>416</v>
      </c>
      <c r="J9" s="183" t="s">
        <v>35</v>
      </c>
      <c r="K9" s="184" t="s">
        <v>36</v>
      </c>
      <c r="L9" s="185" t="s">
        <v>55</v>
      </c>
      <c r="M9" s="183" t="s">
        <v>37</v>
      </c>
      <c r="N9" s="186" t="s">
        <v>40</v>
      </c>
      <c r="O9" s="187" t="s">
        <v>59</v>
      </c>
      <c r="P9" s="188">
        <v>3</v>
      </c>
      <c r="Q9" s="188" t="s">
        <v>38</v>
      </c>
      <c r="R9" s="189" t="s">
        <v>320</v>
      </c>
      <c r="S9" s="190">
        <v>160</v>
      </c>
      <c r="T9" s="191">
        <v>53</v>
      </c>
      <c r="U9" s="192"/>
      <c r="V9" s="193"/>
      <c r="W9" s="193"/>
      <c r="X9" s="194"/>
      <c r="Y9" s="194"/>
      <c r="Z9" s="195"/>
      <c r="AA9" s="196"/>
      <c r="AB9" s="197"/>
      <c r="AC9" s="192"/>
      <c r="AD9" s="193"/>
      <c r="AE9" s="193"/>
      <c r="AF9" s="194"/>
      <c r="AG9" s="194"/>
      <c r="AH9" s="195"/>
      <c r="AI9" s="196"/>
      <c r="AJ9" s="197"/>
      <c r="AK9" s="192"/>
      <c r="AL9" s="193"/>
      <c r="AM9" s="193"/>
      <c r="AN9" s="194"/>
      <c r="AO9" s="194"/>
      <c r="AP9" s="195"/>
      <c r="AQ9" s="196"/>
      <c r="AR9" s="198"/>
      <c r="AS9" s="399"/>
      <c r="AT9" s="399"/>
      <c r="AU9" s="399"/>
      <c r="AV9" s="399"/>
      <c r="AW9" s="399"/>
      <c r="AX9" s="399"/>
      <c r="AY9" s="399"/>
      <c r="AZ9" s="399"/>
      <c r="BA9" s="399"/>
      <c r="BB9" s="399"/>
      <c r="BC9" s="399"/>
      <c r="BD9" s="177"/>
      <c r="BE9" s="177"/>
      <c r="BF9" s="177"/>
      <c r="BG9" s="177"/>
      <c r="BH9" s="177"/>
      <c r="BI9" s="177"/>
      <c r="BJ9" s="177"/>
      <c r="BK9" s="177"/>
      <c r="BL9" s="177"/>
      <c r="BM9" s="177"/>
      <c r="BN9" s="177"/>
      <c r="BO9" s="177"/>
      <c r="BQ9" s="406"/>
      <c r="BR9" s="406"/>
      <c r="BS9" s="406"/>
      <c r="BT9" s="406"/>
      <c r="BU9" s="406"/>
      <c r="BV9" s="406"/>
      <c r="BW9" s="406"/>
      <c r="BX9" s="406"/>
      <c r="BY9" s="406"/>
      <c r="BZ9" s="406"/>
      <c r="CA9" s="406"/>
      <c r="CB9" s="406"/>
      <c r="CC9" s="406"/>
      <c r="CD9" s="406"/>
    </row>
    <row r="10" spans="1:82" s="12" customFormat="1" ht="18" customHeight="1" thickBot="1">
      <c r="A10" s="304" t="s">
        <v>41</v>
      </c>
      <c r="B10" s="408" t="s">
        <v>410</v>
      </c>
      <c r="C10" s="305">
        <f>①基本情報!$B$9</f>
        <v>0</v>
      </c>
      <c r="D10" s="306">
        <f>①基本情報!$B$8</f>
        <v>0</v>
      </c>
      <c r="E10" s="307">
        <f>①基本情報!$J$9</f>
        <v>0</v>
      </c>
      <c r="F10" s="308">
        <f>①基本情報!$J$8</f>
        <v>0</v>
      </c>
      <c r="G10" s="305">
        <f>①基本情報!$D$37</f>
        <v>0</v>
      </c>
      <c r="H10" s="309">
        <f>①基本情報!$I$37</f>
        <v>0</v>
      </c>
      <c r="I10" s="306" t="str">
        <f>①基本情報!$D$36&amp;" "&amp;①基本情報!$I$36</f>
        <v xml:space="preserve"> </v>
      </c>
      <c r="J10" s="305">
        <f>①基本情報!$D$46</f>
        <v>0</v>
      </c>
      <c r="K10" s="309">
        <f>①基本情報!$I$46</f>
        <v>0</v>
      </c>
      <c r="L10" s="306" t="str">
        <f>①基本情報!$D$45&amp;" "&amp;①基本情報!$I$45</f>
        <v xml:space="preserve"> </v>
      </c>
      <c r="M10" s="305" t="str">
        <f>IFERROR(VLOOKUP($M11,③女入力!$B$10:$AN$33,3),"")</f>
        <v/>
      </c>
      <c r="N10" s="310" t="str">
        <f>IFERROR(VLOOKUP($M11,③女入力!$B$10:$AN$33,7),"")</f>
        <v/>
      </c>
      <c r="O10" s="310" t="str">
        <f>IFERROR(VLOOKUP($M11,③女入力!$B$10:$AN$33,11)&amp;" "&amp;VLOOKUP($M11,③女入力!$B$10:$AN$33,15),"")</f>
        <v/>
      </c>
      <c r="P10" s="312" t="str">
        <f>IFERROR(VLOOKUP($M11,③女入力!$B$10:$AN$33,19),"")</f>
        <v/>
      </c>
      <c r="Q10" s="312" t="str">
        <f>IFERROR(VLOOKUP($M11,③女入力!$B$10:$AN$33,21),"")</f>
        <v/>
      </c>
      <c r="R10" s="313" t="str">
        <f>IFERROR(VLOOKUP($M11,③女入力!$B$10:$AN$33,23),"")</f>
        <v/>
      </c>
      <c r="S10" s="314" t="str">
        <f>IFERROR(VLOOKUP($M11,③女入力!$B$10:$AN$33,34),"")</f>
        <v/>
      </c>
      <c r="T10" s="315" t="str">
        <f>IFERROR(VLOOKUP($M11,③女入力!$B$10:$AN$33,37),"")</f>
        <v/>
      </c>
      <c r="U10" s="305" t="str">
        <f>IFERROR(VLOOKUP($U11,③女入力!$B$10:$AN$33,3),"")</f>
        <v/>
      </c>
      <c r="V10" s="310" t="str">
        <f>IFERROR(VLOOKUP($U11,③女入力!$B$10:$AN$33,7),"")</f>
        <v/>
      </c>
      <c r="W10" s="310" t="str">
        <f>IFERROR(VLOOKUP($U11,③女入力!$B$10:$AN$33,11)&amp;" "&amp;VLOOKUP($U11,③女入力!$B$10:$AN$33,15),"")</f>
        <v/>
      </c>
      <c r="X10" s="312" t="str">
        <f>IFERROR(VLOOKUP($U11,③女入力!$B$10:$AN$33,19),"")</f>
        <v/>
      </c>
      <c r="Y10" s="312" t="str">
        <f>IFERROR(VLOOKUP($U11,③女入力!$B$10:$AN$33,21),"")</f>
        <v/>
      </c>
      <c r="Z10" s="313" t="str">
        <f>IFERROR(VLOOKUP($U11,③女入力!$B$10:$AN$33,23),"")</f>
        <v/>
      </c>
      <c r="AA10" s="314" t="str">
        <f>IFERROR(VLOOKUP($U11,③女入力!$B$10:$AN$33,34),"")</f>
        <v/>
      </c>
      <c r="AB10" s="315" t="str">
        <f>IFERROR(VLOOKUP($U11,③女入力!$B$10:$AN$33,37),"")</f>
        <v/>
      </c>
      <c r="AC10" s="305" t="str">
        <f>IFERROR(VLOOKUP($AC11,③女入力!$B$10:$AN$33,3),"")</f>
        <v/>
      </c>
      <c r="AD10" s="310" t="str">
        <f>IFERROR(VLOOKUP($AC11,③女入力!$B$10:$AN$33,7),"")</f>
        <v/>
      </c>
      <c r="AE10" s="310" t="str">
        <f>IFERROR(VLOOKUP($AC11,③女入力!$B$10:$AN$33,11)&amp;" "&amp;VLOOKUP($AC11,③女入力!$B$10:$AN$33,15),"")</f>
        <v/>
      </c>
      <c r="AF10" s="312" t="str">
        <f>IFERROR(VLOOKUP($AC11,③女入力!$B$10:$AN$33,19),"")</f>
        <v/>
      </c>
      <c r="AG10" s="312" t="str">
        <f>IFERROR(VLOOKUP($AC11,③女入力!$B$10:$AN$33,21),"")</f>
        <v/>
      </c>
      <c r="AH10" s="313" t="str">
        <f>IFERROR(VLOOKUP($AC11,③女入力!$B$10:$AN$33,23),"")</f>
        <v/>
      </c>
      <c r="AI10" s="314" t="str">
        <f>IFERROR(VLOOKUP($AC11,③女入力!$B$10:$AN$33,34),"")</f>
        <v/>
      </c>
      <c r="AJ10" s="315" t="str">
        <f>IFERROR(VLOOKUP($AC11,③女入力!$B$10:$AN$33,37),"")</f>
        <v/>
      </c>
      <c r="AK10" s="305" t="str">
        <f>IFERROR(VLOOKUP($AK11,③女入力!$B$10:$AN$33,3),"")</f>
        <v/>
      </c>
      <c r="AL10" s="310" t="str">
        <f>IFERROR(VLOOKUP($AK11,③女入力!$B$10:$AN$33,7),"")</f>
        <v/>
      </c>
      <c r="AM10" s="310" t="str">
        <f>IFERROR(VLOOKUP($AK11,③女入力!$B$10:$AN$33,11)&amp;" "&amp;VLOOKUP($AK11,③女入力!$B$10:$AN$33,15),"")</f>
        <v/>
      </c>
      <c r="AN10" s="312" t="str">
        <f>IFERROR(VLOOKUP($AK11,③女入力!$B$10:$AN$33,19),"")</f>
        <v/>
      </c>
      <c r="AO10" s="312" t="str">
        <f>IFERROR(VLOOKUP($AK11,③女入力!$B$10:$AN$33,21),"")</f>
        <v/>
      </c>
      <c r="AP10" s="313" t="str">
        <f>IFERROR(VLOOKUP($AK11,③女入力!$B$10:$AN$33,23),"")</f>
        <v/>
      </c>
      <c r="AQ10" s="314" t="str">
        <f>IFERROR(VLOOKUP($AK11,③女入力!$B$10:$AN$33,34),"")</f>
        <v/>
      </c>
      <c r="AR10" s="403" t="str">
        <f>IFERROR(VLOOKUP($AK11,③女入力!$B$10:$AN$33,37),"")</f>
        <v/>
      </c>
      <c r="AS10" s="399">
        <f>①基本情報!$AB$39</f>
        <v>0</v>
      </c>
      <c r="AT10" s="399">
        <f>①基本情報!$AB$41</f>
        <v>0</v>
      </c>
      <c r="AU10" s="399">
        <f>①基本情報!$AB$48</f>
        <v>0</v>
      </c>
      <c r="AV10" s="399">
        <f>①基本情報!$AB$50</f>
        <v>0</v>
      </c>
      <c r="AW10" s="399" t="e">
        <f>#REF!</f>
        <v>#REF!</v>
      </c>
      <c r="AX10" s="399" t="e">
        <f>#REF!</f>
        <v>#REF!</v>
      </c>
      <c r="AY10" s="399" t="e">
        <f>#REF!</f>
        <v>#REF!</v>
      </c>
      <c r="AZ10" s="399" t="e">
        <f>#REF!</f>
        <v>#REF!</v>
      </c>
      <c r="BA10" s="402">
        <f>①基本情報!$O$8</f>
        <v>0</v>
      </c>
      <c r="BB10" s="402" t="str">
        <f>①基本情報!$Y$8&amp;①基本情報!$N$9</f>
        <v/>
      </c>
      <c r="BC10" s="402">
        <f>①基本情報!$AC$8</f>
        <v>0</v>
      </c>
      <c r="BD10" s="177"/>
      <c r="BE10" s="177"/>
      <c r="BF10" s="177"/>
      <c r="BG10" s="177"/>
      <c r="BH10" s="177"/>
      <c r="BI10" s="177"/>
      <c r="BJ10" s="177"/>
      <c r="BK10" s="177"/>
      <c r="BL10" s="177"/>
      <c r="BM10" s="177"/>
      <c r="BN10" s="177"/>
      <c r="BO10" s="177"/>
      <c r="BQ10" s="406"/>
      <c r="BR10" s="406"/>
      <c r="BS10" s="406"/>
      <c r="BT10" s="406"/>
      <c r="BU10" s="406"/>
      <c r="BV10" s="406"/>
      <c r="BW10" s="406"/>
      <c r="BX10" s="406"/>
      <c r="BY10" s="406"/>
      <c r="BZ10" s="406"/>
      <c r="CA10" s="406"/>
      <c r="CB10" s="406"/>
      <c r="CC10" s="406"/>
      <c r="CD10" s="406"/>
    </row>
    <row r="11" spans="1:82" ht="30" customHeight="1">
      <c r="M11" s="400">
        <f>'⑥-2関東女選択'!$V$10</f>
        <v>0</v>
      </c>
      <c r="N11" s="174"/>
      <c r="O11" s="174"/>
      <c r="P11" s="174"/>
      <c r="Q11" s="174"/>
      <c r="R11" s="175"/>
      <c r="S11" s="176"/>
      <c r="T11" s="176"/>
      <c r="U11" s="400">
        <f>'⑥-2関東女選択'!$V$11</f>
        <v>0</v>
      </c>
      <c r="V11" s="174"/>
      <c r="W11" s="174"/>
      <c r="X11" s="174"/>
      <c r="Y11" s="174"/>
      <c r="Z11" s="175"/>
      <c r="AA11" s="176"/>
      <c r="AB11" s="176"/>
      <c r="AC11" s="400">
        <f>'⑥-2関東女選択'!$V$12</f>
        <v>0</v>
      </c>
      <c r="AD11" s="174"/>
      <c r="AE11" s="174"/>
      <c r="AF11" s="174"/>
      <c r="AG11" s="174"/>
      <c r="AH11" s="175"/>
      <c r="AI11" s="176"/>
      <c r="AJ11" s="176"/>
      <c r="AK11" s="400">
        <f>'⑥-2関東女選択'!$V$13</f>
        <v>0</v>
      </c>
      <c r="AL11" s="174"/>
      <c r="AM11" s="174"/>
      <c r="AN11" s="174"/>
      <c r="AO11" s="174"/>
      <c r="AP11" s="175"/>
      <c r="AQ11" s="176"/>
      <c r="AR11" s="176"/>
    </row>
    <row r="12" spans="1:82" ht="30" customHeight="1"/>
    <row r="13" spans="1:82" ht="30" customHeight="1"/>
    <row r="14" spans="1:82" ht="30" customHeight="1"/>
    <row r="15" spans="1:82" ht="30" customHeight="1"/>
    <row r="16" spans="1:82" ht="30" customHeight="1"/>
    <row r="17" ht="30" customHeight="1"/>
  </sheetData>
  <sheetProtection sheet="1" objects="1" scenarios="1"/>
  <mergeCells count="30">
    <mergeCell ref="BA2:BH2"/>
    <mergeCell ref="BI2:BP2"/>
    <mergeCell ref="BQ2:BR2"/>
    <mergeCell ref="A1:B1"/>
    <mergeCell ref="C2:F2"/>
    <mergeCell ref="G2:I2"/>
    <mergeCell ref="J2:L2"/>
    <mergeCell ref="M2:T2"/>
    <mergeCell ref="U2:AB2"/>
    <mergeCell ref="C8:D8"/>
    <mergeCell ref="E8:F8"/>
    <mergeCell ref="AW8:AZ8"/>
    <mergeCell ref="BS2:BT2"/>
    <mergeCell ref="CB2:CD2"/>
    <mergeCell ref="C3:D3"/>
    <mergeCell ref="E3:F3"/>
    <mergeCell ref="BU3:CA3"/>
    <mergeCell ref="C7:F7"/>
    <mergeCell ref="G7:I7"/>
    <mergeCell ref="J7:L7"/>
    <mergeCell ref="M7:T7"/>
    <mergeCell ref="U7:AB7"/>
    <mergeCell ref="AC2:AJ2"/>
    <mergeCell ref="AK2:AR2"/>
    <mergeCell ref="AS2:AZ2"/>
    <mergeCell ref="AC7:AJ7"/>
    <mergeCell ref="AK7:AR7"/>
    <mergeCell ref="AS7:AT7"/>
    <mergeCell ref="AU7:AV7"/>
    <mergeCell ref="BA7:BC7"/>
  </mergeCells>
  <phoneticPr fontId="2"/>
  <hyperlinks>
    <hyperlink ref="A1" location="Top!A1" display="Topへ戻る" xr:uid="{00000000-0004-0000-1A00-000000000000}"/>
  </hyperlinks>
  <printOptions horizontalCentered="1" verticalCentered="1"/>
  <pageMargins left="0.59055118110236227" right="0.19685039370078741" top="0.59055118110236227" bottom="0.59055118110236227" header="0" footer="0"/>
  <pageSetup paperSize="9" scale="70" orientation="landscape" horizontalDpi="300" verticalDpi="300" r:id="rId1"/>
  <headerFooter alignWithMargins="0"/>
  <colBreaks count="5" manualBreakCount="5">
    <brk id="12" max="1048575" man="1"/>
    <brk id="28" max="1048575" man="1"/>
    <brk id="44" max="1048575" man="1"/>
    <brk id="60" max="1048575" man="1"/>
    <brk id="79" min="1" max="9"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CCFFFF"/>
  </sheetPr>
  <dimension ref="A1:CD17"/>
  <sheetViews>
    <sheetView showGridLines="0" showRowColHeaders="0" showZeros="0" view="pageBreakPreview" zoomScale="80" zoomScaleNormal="70" zoomScaleSheetLayoutView="80" workbookViewId="0">
      <selection sqref="A1:B1"/>
    </sheetView>
  </sheetViews>
  <sheetFormatPr defaultColWidth="9" defaultRowHeight="13"/>
  <cols>
    <col min="1" max="1" width="10.453125" style="143" bestFit="1" customWidth="1"/>
    <col min="2" max="2" width="9.26953125" style="144" bestFit="1" customWidth="1"/>
    <col min="3" max="3" width="29.453125" style="199" customWidth="1"/>
    <col min="4" max="4" width="38.36328125" style="199" customWidth="1"/>
    <col min="5" max="6" width="12.453125" style="199" customWidth="1"/>
    <col min="7" max="8" width="10.7265625" style="143" customWidth="1"/>
    <col min="9" max="9" width="21" style="143" customWidth="1"/>
    <col min="10" max="11" width="10.7265625" style="143" customWidth="1"/>
    <col min="12" max="12" width="21.36328125" style="143" customWidth="1"/>
    <col min="13" max="14" width="10.7265625" style="143" customWidth="1"/>
    <col min="15" max="15" width="21.36328125" style="143" customWidth="1"/>
    <col min="16" max="18" width="10.7265625" style="144" customWidth="1"/>
    <col min="19" max="20" width="10.7265625" style="145" customWidth="1"/>
    <col min="21" max="22" width="10.7265625" style="143" customWidth="1"/>
    <col min="23" max="23" width="21.36328125" style="143" customWidth="1"/>
    <col min="24" max="26" width="10.7265625" style="144" customWidth="1"/>
    <col min="27" max="28" width="10.7265625" style="145" customWidth="1"/>
    <col min="29" max="30" width="10.7265625" style="143" customWidth="1"/>
    <col min="31" max="31" width="21.6328125" style="143" customWidth="1"/>
    <col min="32" max="34" width="10.7265625" style="144" customWidth="1"/>
    <col min="35" max="36" width="10.7265625" style="145" customWidth="1"/>
    <col min="37" max="38" width="10.7265625" style="143" customWidth="1"/>
    <col min="39" max="39" width="21.90625" style="143" customWidth="1"/>
    <col min="40" max="42" width="10.7265625" style="144" customWidth="1"/>
    <col min="43" max="44" width="10.7265625" style="145" customWidth="1"/>
    <col min="45" max="46" width="10.7265625" style="143" customWidth="1"/>
    <col min="47" max="47" width="21.36328125" style="143" customWidth="1"/>
    <col min="48" max="50" width="10.7265625" style="144" customWidth="1"/>
    <col min="51" max="52" width="10.7265625" style="145" customWidth="1"/>
    <col min="53" max="54" width="10.7265625" style="143" customWidth="1"/>
    <col min="55" max="55" width="21.36328125" style="143" customWidth="1"/>
    <col min="56" max="58" width="10.7265625" style="144" customWidth="1"/>
    <col min="59" max="60" width="10.7265625" style="145" customWidth="1"/>
    <col min="61" max="62" width="10.7265625" style="143" customWidth="1"/>
    <col min="63" max="63" width="21.36328125" style="143" customWidth="1"/>
    <col min="64" max="66" width="10.7265625" style="144" customWidth="1"/>
    <col min="67" max="68" width="10.7265625" style="145" customWidth="1"/>
    <col min="69" max="77" width="7.36328125" style="143" customWidth="1"/>
    <col min="78" max="79" width="9" style="143"/>
    <col min="80" max="80" width="14.36328125" style="143" customWidth="1"/>
    <col min="81" max="81" width="18.453125" style="143" customWidth="1"/>
    <col min="82" max="82" width="11.453125" style="143" customWidth="1"/>
    <col min="83" max="16384" width="9" style="143"/>
  </cols>
  <sheetData>
    <row r="1" spans="1:82" ht="75.75" customHeight="1" thickBot="1">
      <c r="A1" s="967" t="s">
        <v>92</v>
      </c>
      <c r="B1" s="967"/>
      <c r="C1" s="1"/>
      <c r="D1" s="120"/>
      <c r="E1" s="120"/>
      <c r="F1" s="120"/>
    </row>
    <row r="2" spans="1:82" s="12" customFormat="1" ht="18" customHeight="1">
      <c r="B2" s="146"/>
      <c r="C2" s="962" t="s">
        <v>398</v>
      </c>
      <c r="D2" s="963"/>
      <c r="E2" s="963"/>
      <c r="F2" s="963"/>
      <c r="G2" s="964" t="s">
        <v>17</v>
      </c>
      <c r="H2" s="965"/>
      <c r="I2" s="965"/>
      <c r="J2" s="964" t="s">
        <v>18</v>
      </c>
      <c r="K2" s="965"/>
      <c r="L2" s="966"/>
      <c r="M2" s="949" t="s">
        <v>19</v>
      </c>
      <c r="N2" s="950"/>
      <c r="O2" s="950"/>
      <c r="P2" s="950"/>
      <c r="Q2" s="950"/>
      <c r="R2" s="950"/>
      <c r="S2" s="950"/>
      <c r="T2" s="951"/>
      <c r="U2" s="949" t="s">
        <v>20</v>
      </c>
      <c r="V2" s="950"/>
      <c r="W2" s="950"/>
      <c r="X2" s="950"/>
      <c r="Y2" s="950"/>
      <c r="Z2" s="950"/>
      <c r="AA2" s="950"/>
      <c r="AB2" s="951"/>
      <c r="AC2" s="949" t="s">
        <v>21</v>
      </c>
      <c r="AD2" s="950"/>
      <c r="AE2" s="950"/>
      <c r="AF2" s="950"/>
      <c r="AG2" s="950"/>
      <c r="AH2" s="950"/>
      <c r="AI2" s="950"/>
      <c r="AJ2" s="951"/>
      <c r="AK2" s="949" t="s">
        <v>22</v>
      </c>
      <c r="AL2" s="950"/>
      <c r="AM2" s="950"/>
      <c r="AN2" s="950"/>
      <c r="AO2" s="950"/>
      <c r="AP2" s="950"/>
      <c r="AQ2" s="950"/>
      <c r="AR2" s="951"/>
      <c r="AS2" s="949" t="s">
        <v>23</v>
      </c>
      <c r="AT2" s="950"/>
      <c r="AU2" s="950"/>
      <c r="AV2" s="950"/>
      <c r="AW2" s="950"/>
      <c r="AX2" s="950"/>
      <c r="AY2" s="950"/>
      <c r="AZ2" s="951"/>
      <c r="BA2" s="952" t="s">
        <v>186</v>
      </c>
      <c r="BB2" s="950"/>
      <c r="BC2" s="950"/>
      <c r="BD2" s="950"/>
      <c r="BE2" s="950"/>
      <c r="BF2" s="950"/>
      <c r="BG2" s="950"/>
      <c r="BH2" s="951"/>
      <c r="BI2" s="952" t="s">
        <v>118</v>
      </c>
      <c r="BJ2" s="950"/>
      <c r="BK2" s="950"/>
      <c r="BL2" s="950"/>
      <c r="BM2" s="950"/>
      <c r="BN2" s="950"/>
      <c r="BO2" s="950"/>
      <c r="BP2" s="951"/>
      <c r="BQ2" s="968" t="s">
        <v>184</v>
      </c>
      <c r="BR2" s="969"/>
      <c r="BS2" s="968" t="s">
        <v>185</v>
      </c>
      <c r="BT2" s="969"/>
      <c r="BU2" s="200" t="s">
        <v>19</v>
      </c>
      <c r="BV2" s="200" t="s">
        <v>20</v>
      </c>
      <c r="BW2" s="200" t="s">
        <v>21</v>
      </c>
      <c r="BX2" s="200" t="s">
        <v>77</v>
      </c>
      <c r="BY2" s="200" t="s">
        <v>23</v>
      </c>
      <c r="BZ2" s="200" t="s">
        <v>181</v>
      </c>
      <c r="CA2" s="209" t="s">
        <v>182</v>
      </c>
      <c r="CB2" s="975" t="s">
        <v>192</v>
      </c>
      <c r="CC2" s="971"/>
      <c r="CD2" s="972"/>
    </row>
    <row r="3" spans="1:82" s="12" customFormat="1" ht="18" customHeight="1" thickBot="1">
      <c r="A3" s="63"/>
      <c r="B3" s="147"/>
      <c r="C3" s="955" t="s">
        <v>298</v>
      </c>
      <c r="D3" s="956"/>
      <c r="E3" s="957" t="s">
        <v>24</v>
      </c>
      <c r="F3" s="958"/>
      <c r="G3" s="148" t="s">
        <v>25</v>
      </c>
      <c r="H3" s="149" t="s">
        <v>10</v>
      </c>
      <c r="I3" s="150" t="s">
        <v>31</v>
      </c>
      <c r="J3" s="148" t="s">
        <v>25</v>
      </c>
      <c r="K3" s="149" t="s">
        <v>10</v>
      </c>
      <c r="L3" s="150" t="s">
        <v>31</v>
      </c>
      <c r="M3" s="148" t="s">
        <v>25</v>
      </c>
      <c r="N3" s="151" t="s">
        <v>10</v>
      </c>
      <c r="O3" s="150" t="s">
        <v>31</v>
      </c>
      <c r="P3" s="152" t="s">
        <v>26</v>
      </c>
      <c r="Q3" s="152" t="s">
        <v>27</v>
      </c>
      <c r="R3" s="152" t="s">
        <v>28</v>
      </c>
      <c r="S3" s="152" t="s">
        <v>29</v>
      </c>
      <c r="T3" s="153" t="s">
        <v>30</v>
      </c>
      <c r="U3" s="148" t="s">
        <v>25</v>
      </c>
      <c r="V3" s="149" t="s">
        <v>10</v>
      </c>
      <c r="W3" s="150" t="s">
        <v>31</v>
      </c>
      <c r="X3" s="152" t="s">
        <v>26</v>
      </c>
      <c r="Y3" s="152" t="s">
        <v>27</v>
      </c>
      <c r="Z3" s="152" t="s">
        <v>28</v>
      </c>
      <c r="AA3" s="152" t="s">
        <v>29</v>
      </c>
      <c r="AB3" s="153" t="s">
        <v>30</v>
      </c>
      <c r="AC3" s="148" t="s">
        <v>25</v>
      </c>
      <c r="AD3" s="149" t="s">
        <v>10</v>
      </c>
      <c r="AE3" s="150" t="s">
        <v>31</v>
      </c>
      <c r="AF3" s="152" t="s">
        <v>26</v>
      </c>
      <c r="AG3" s="152" t="s">
        <v>27</v>
      </c>
      <c r="AH3" s="152" t="s">
        <v>28</v>
      </c>
      <c r="AI3" s="152" t="s">
        <v>29</v>
      </c>
      <c r="AJ3" s="153" t="s">
        <v>30</v>
      </c>
      <c r="AK3" s="148" t="s">
        <v>25</v>
      </c>
      <c r="AL3" s="149" t="s">
        <v>10</v>
      </c>
      <c r="AM3" s="150" t="s">
        <v>31</v>
      </c>
      <c r="AN3" s="152" t="s">
        <v>26</v>
      </c>
      <c r="AO3" s="152" t="s">
        <v>27</v>
      </c>
      <c r="AP3" s="152" t="s">
        <v>28</v>
      </c>
      <c r="AQ3" s="152" t="s">
        <v>29</v>
      </c>
      <c r="AR3" s="153" t="s">
        <v>30</v>
      </c>
      <c r="AS3" s="148" t="s">
        <v>25</v>
      </c>
      <c r="AT3" s="149" t="s">
        <v>10</v>
      </c>
      <c r="AU3" s="150" t="s">
        <v>31</v>
      </c>
      <c r="AV3" s="152" t="s">
        <v>26</v>
      </c>
      <c r="AW3" s="152" t="s">
        <v>27</v>
      </c>
      <c r="AX3" s="152" t="s">
        <v>28</v>
      </c>
      <c r="AY3" s="152" t="s">
        <v>29</v>
      </c>
      <c r="AZ3" s="153" t="s">
        <v>30</v>
      </c>
      <c r="BA3" s="148" t="s">
        <v>25</v>
      </c>
      <c r="BB3" s="149" t="s">
        <v>10</v>
      </c>
      <c r="BC3" s="150" t="s">
        <v>31</v>
      </c>
      <c r="BD3" s="152" t="s">
        <v>26</v>
      </c>
      <c r="BE3" s="152" t="s">
        <v>27</v>
      </c>
      <c r="BF3" s="152" t="s">
        <v>28</v>
      </c>
      <c r="BG3" s="152" t="s">
        <v>29</v>
      </c>
      <c r="BH3" s="153" t="s">
        <v>30</v>
      </c>
      <c r="BI3" s="148" t="s">
        <v>25</v>
      </c>
      <c r="BJ3" s="149" t="s">
        <v>10</v>
      </c>
      <c r="BK3" s="150" t="s">
        <v>31</v>
      </c>
      <c r="BL3" s="152" t="s">
        <v>26</v>
      </c>
      <c r="BM3" s="152" t="s">
        <v>27</v>
      </c>
      <c r="BN3" s="152" t="s">
        <v>28</v>
      </c>
      <c r="BO3" s="152" t="s">
        <v>29</v>
      </c>
      <c r="BP3" s="153" t="s">
        <v>30</v>
      </c>
      <c r="BQ3" s="201" t="s">
        <v>315</v>
      </c>
      <c r="BR3" s="201" t="s">
        <v>312</v>
      </c>
      <c r="BS3" s="201" t="s">
        <v>315</v>
      </c>
      <c r="BT3" s="201" t="s">
        <v>312</v>
      </c>
      <c r="BU3" s="973" t="s">
        <v>315</v>
      </c>
      <c r="BV3" s="974"/>
      <c r="BW3" s="974"/>
      <c r="BX3" s="974"/>
      <c r="BY3" s="974"/>
      <c r="BZ3" s="974"/>
      <c r="CA3" s="974"/>
      <c r="CB3" s="212" t="s">
        <v>190</v>
      </c>
      <c r="CC3" s="211" t="s">
        <v>120</v>
      </c>
      <c r="CD3" s="213" t="s">
        <v>191</v>
      </c>
    </row>
    <row r="4" spans="1:82" s="12" customFormat="1" ht="18" customHeight="1">
      <c r="A4" s="39"/>
      <c r="B4" s="155" t="s">
        <v>46</v>
      </c>
      <c r="C4" s="156" t="s">
        <v>367</v>
      </c>
      <c r="D4" s="157" t="s">
        <v>365</v>
      </c>
      <c r="E4" s="158" t="s">
        <v>368</v>
      </c>
      <c r="F4" s="159" t="s">
        <v>369</v>
      </c>
      <c r="G4" s="156" t="s">
        <v>415</v>
      </c>
      <c r="H4" s="160" t="s">
        <v>34</v>
      </c>
      <c r="I4" s="161" t="s">
        <v>54</v>
      </c>
      <c r="J4" s="156" t="s">
        <v>35</v>
      </c>
      <c r="K4" s="160" t="s">
        <v>36</v>
      </c>
      <c r="L4" s="161" t="s">
        <v>55</v>
      </c>
      <c r="M4" s="156" t="s">
        <v>37</v>
      </c>
      <c r="N4" s="162" t="s">
        <v>12</v>
      </c>
      <c r="O4" s="161" t="s">
        <v>56</v>
      </c>
      <c r="P4" s="163">
        <v>3</v>
      </c>
      <c r="Q4" s="163" t="s">
        <v>38</v>
      </c>
      <c r="R4" s="164" t="s">
        <v>319</v>
      </c>
      <c r="S4" s="165">
        <v>170</v>
      </c>
      <c r="T4" s="166">
        <v>72</v>
      </c>
      <c r="U4" s="167"/>
      <c r="V4" s="168"/>
      <c r="W4" s="169"/>
      <c r="X4" s="170"/>
      <c r="Y4" s="170"/>
      <c r="Z4" s="171"/>
      <c r="AA4" s="172"/>
      <c r="AB4" s="173"/>
      <c r="AC4" s="167"/>
      <c r="AD4" s="168"/>
      <c r="AE4" s="169"/>
      <c r="AF4" s="170"/>
      <c r="AG4" s="170"/>
      <c r="AH4" s="171"/>
      <c r="AI4" s="172"/>
      <c r="AJ4" s="173"/>
      <c r="AK4" s="167"/>
      <c r="AL4" s="168"/>
      <c r="AM4" s="169"/>
      <c r="AN4" s="170"/>
      <c r="AO4" s="170"/>
      <c r="AP4" s="171"/>
      <c r="AQ4" s="172"/>
      <c r="AR4" s="173"/>
      <c r="AS4" s="167"/>
      <c r="AT4" s="168"/>
      <c r="AU4" s="169"/>
      <c r="AV4" s="170"/>
      <c r="AW4" s="170"/>
      <c r="AX4" s="171"/>
      <c r="AY4" s="172"/>
      <c r="AZ4" s="173"/>
      <c r="BA4" s="167"/>
      <c r="BB4" s="168"/>
      <c r="BC4" s="169"/>
      <c r="BD4" s="170"/>
      <c r="BE4" s="170"/>
      <c r="BF4" s="171"/>
      <c r="BG4" s="172"/>
      <c r="BH4" s="173"/>
      <c r="BI4" s="167"/>
      <c r="BJ4" s="168"/>
      <c r="BK4" s="169"/>
      <c r="BL4" s="170"/>
      <c r="BM4" s="170"/>
      <c r="BN4" s="171"/>
      <c r="BO4" s="172"/>
      <c r="BP4" s="173"/>
      <c r="BQ4" s="204"/>
      <c r="BR4" s="204"/>
      <c r="BS4" s="204"/>
      <c r="BT4" s="204"/>
      <c r="BU4" s="204"/>
      <c r="BV4" s="204"/>
      <c r="BW4" s="204"/>
      <c r="BX4" s="204"/>
      <c r="BY4" s="204"/>
      <c r="BZ4" s="204"/>
      <c r="CA4" s="210"/>
      <c r="CB4" s="214"/>
      <c r="CC4" s="210"/>
      <c r="CD4" s="205"/>
    </row>
    <row r="5" spans="1:82" s="12" customFormat="1" ht="18" customHeight="1" thickBot="1">
      <c r="A5" s="303" t="s">
        <v>53</v>
      </c>
      <c r="B5" s="407" t="s">
        <v>410</v>
      </c>
      <c r="C5" s="305">
        <f>①基本情報!$B$9</f>
        <v>0</v>
      </c>
      <c r="D5" s="306">
        <f>①基本情報!$B$8</f>
        <v>0</v>
      </c>
      <c r="E5" s="307">
        <f>①基本情報!$J$9</f>
        <v>0</v>
      </c>
      <c r="F5" s="308">
        <f>①基本情報!$J$8</f>
        <v>0</v>
      </c>
      <c r="G5" s="305">
        <f>①基本情報!$D$18</f>
        <v>0</v>
      </c>
      <c r="H5" s="309">
        <f>①基本情報!$I$18</f>
        <v>0</v>
      </c>
      <c r="I5" s="306" t="str">
        <f>①基本情報!$D$17&amp;" "&amp;①基本情報!$I$17</f>
        <v xml:space="preserve"> </v>
      </c>
      <c r="J5" s="305">
        <f>①基本情報!$D$27</f>
        <v>0</v>
      </c>
      <c r="K5" s="309">
        <f>①基本情報!$I$27</f>
        <v>0</v>
      </c>
      <c r="L5" s="306" t="str">
        <f>①基本情報!$D$26&amp;" "&amp;①基本情報!$I$26</f>
        <v xml:space="preserve"> </v>
      </c>
      <c r="M5" s="305" t="str">
        <f>IFERROR(VLOOKUP($M6,②男入力!$B$10:$AN$33,3),"")</f>
        <v/>
      </c>
      <c r="N5" s="310" t="str">
        <f>IFERROR(VLOOKUP($M6,②男入力!$B$10:$AN$33,7),"")</f>
        <v/>
      </c>
      <c r="O5" s="310" t="str">
        <f>IFERROR(VLOOKUP($M6,②男入力!$B$10:$AN$33,11)&amp;" "&amp;VLOOKUP($M6,②男入力!$B$10:$AN$33,15),"")</f>
        <v/>
      </c>
      <c r="P5" s="312" t="str">
        <f>IFERROR(VLOOKUP($M6,②男入力!$B$10:$AN$33,19),"")</f>
        <v/>
      </c>
      <c r="Q5" s="312" t="str">
        <f>IFERROR(VLOOKUP($M6,②男入力!$B$10:$AN$33,21),"")</f>
        <v/>
      </c>
      <c r="R5" s="313" t="str">
        <f>IFERROR(VLOOKUP($M6,②男入力!$B$10:$AN$33,23),"")</f>
        <v/>
      </c>
      <c r="S5" s="314" t="str">
        <f>IFERROR(VLOOKUP($M6,②男入力!$B$10:$AN$33,34),"")</f>
        <v/>
      </c>
      <c r="T5" s="315" t="str">
        <f>IFERROR(VLOOKUP($M6,②男入力!$B$10:$AN$33,37),"")</f>
        <v/>
      </c>
      <c r="U5" s="305" t="str">
        <f>IFERROR(VLOOKUP($U6,②男入力!$B$10:$AN$33,3),"")</f>
        <v/>
      </c>
      <c r="V5" s="310" t="str">
        <f>IFERROR(VLOOKUP($U6,②男入力!$B$10:$AN$33,7),"")</f>
        <v/>
      </c>
      <c r="W5" s="310" t="str">
        <f>IFERROR(VLOOKUP($U6,②男入力!$B$10:$AN$33,11)&amp;" "&amp;VLOOKUP($U6,②男入力!$B$10:$AN$33,15),"")</f>
        <v/>
      </c>
      <c r="X5" s="312" t="str">
        <f>IFERROR(VLOOKUP($U6,②男入力!$B$10:$AN$33,19),"")</f>
        <v/>
      </c>
      <c r="Y5" s="312" t="str">
        <f>IFERROR(VLOOKUP($U6,②男入力!$B$10:$AN$33,21),"")</f>
        <v/>
      </c>
      <c r="Z5" s="313" t="str">
        <f>IFERROR(VLOOKUP($U6,②男入力!$B$10:$AN$33,23),"")</f>
        <v/>
      </c>
      <c r="AA5" s="314" t="str">
        <f>IFERROR(VLOOKUP($U6,②男入力!$B$10:$AN$33,34),"")</f>
        <v/>
      </c>
      <c r="AB5" s="315" t="str">
        <f>IFERROR(VLOOKUP($U6,②男入力!$B$10:$AN$33,37),"")</f>
        <v/>
      </c>
      <c r="AC5" s="305" t="str">
        <f>IFERROR(VLOOKUP($AC6,②男入力!$B$10:$AN$33,3),"")</f>
        <v/>
      </c>
      <c r="AD5" s="310" t="str">
        <f>IFERROR(VLOOKUP($AC6,②男入力!$B$10:$AN$33,7),"")</f>
        <v/>
      </c>
      <c r="AE5" s="310" t="str">
        <f>IFERROR(VLOOKUP($AC6,②男入力!$B$10:$AN$33,11)&amp;" "&amp;VLOOKUP($AC6,②男入力!$B$10:$AN$33,15),"")</f>
        <v/>
      </c>
      <c r="AF5" s="312" t="str">
        <f>IFERROR(VLOOKUP($AC6,②男入力!$B$10:$AN$33,19),"")</f>
        <v/>
      </c>
      <c r="AG5" s="312" t="str">
        <f>IFERROR(VLOOKUP($AC6,②男入力!$B$10:$AN$33,21),"")</f>
        <v/>
      </c>
      <c r="AH5" s="313" t="str">
        <f>IFERROR(VLOOKUP($AC6,②男入力!$B$10:$AN$33,23),"")</f>
        <v/>
      </c>
      <c r="AI5" s="314" t="str">
        <f>IFERROR(VLOOKUP($AC6,②男入力!$B$10:$AN$33,34),"")</f>
        <v/>
      </c>
      <c r="AJ5" s="315" t="str">
        <f>IFERROR(VLOOKUP($AC6,②男入力!$B$10:$AN$33,37),"")</f>
        <v/>
      </c>
      <c r="AK5" s="305" t="str">
        <f>IFERROR(VLOOKUP($AK6,②男入力!$B$10:$AN$33,3),"")</f>
        <v/>
      </c>
      <c r="AL5" s="310" t="str">
        <f>IFERROR(VLOOKUP($AK6,②男入力!$B$10:$AN$33,7),"")</f>
        <v/>
      </c>
      <c r="AM5" s="310" t="str">
        <f>IFERROR(VLOOKUP($AK6,②男入力!$B$10:$AN$33,11)&amp;" "&amp;VLOOKUP($AK6,②男入力!$B$10:$AN$33,15),"")</f>
        <v/>
      </c>
      <c r="AN5" s="312" t="str">
        <f>IFERROR(VLOOKUP($AK6,②男入力!$B$10:$AN$33,19),"")</f>
        <v/>
      </c>
      <c r="AO5" s="312" t="str">
        <f>IFERROR(VLOOKUP($AK6,②男入力!$B$10:$AN$33,21),"")</f>
        <v/>
      </c>
      <c r="AP5" s="313" t="str">
        <f>IFERROR(VLOOKUP($AK6,②男入力!$B$10:$AN$33,23),"")</f>
        <v/>
      </c>
      <c r="AQ5" s="314" t="str">
        <f>IFERROR(VLOOKUP($AK6,②男入力!$B$10:$AN$33,34),"")</f>
        <v/>
      </c>
      <c r="AR5" s="315" t="str">
        <f>IFERROR(VLOOKUP($AK6,②男入力!$B$10:$AN$33,37),"")</f>
        <v/>
      </c>
      <c r="AS5" s="305" t="str">
        <f>IFERROR(VLOOKUP($AS6,②男入力!$B$10:$AN$33,3),"")</f>
        <v/>
      </c>
      <c r="AT5" s="310" t="str">
        <f>IFERROR(VLOOKUP($AS6,②男入力!$B$10:$AN$33,7),"")</f>
        <v/>
      </c>
      <c r="AU5" s="310" t="str">
        <f>IFERROR(VLOOKUP($AS6,②男入力!$B$10:$AN$33,11)&amp;" "&amp;VLOOKUP($AS6,②男入力!$B$10:$AN$33,15),"")</f>
        <v/>
      </c>
      <c r="AV5" s="312" t="str">
        <f>IFERROR(VLOOKUP($AS6,②男入力!$B$10:$AN$33,19),"")</f>
        <v/>
      </c>
      <c r="AW5" s="312" t="str">
        <f>IFERROR(VLOOKUP($AS6,②男入力!$B$10:$AN$33,21),"")</f>
        <v/>
      </c>
      <c r="AX5" s="313" t="str">
        <f>IFERROR(VLOOKUP($AS6,②男入力!$B$10:$AN$33,23),"")</f>
        <v/>
      </c>
      <c r="AY5" s="314" t="str">
        <f>IFERROR(VLOOKUP($AS6,②男入力!$B$10:$AN$33,34),"")</f>
        <v/>
      </c>
      <c r="AZ5" s="315" t="str">
        <f>IFERROR(VLOOKUP($AS6,②男入力!$B$10:$AN$33,37),"")</f>
        <v/>
      </c>
      <c r="BA5" s="305" t="str">
        <f>IFERROR(VLOOKUP($BA6,②男入力!$B$10:$AN$33,3),"")</f>
        <v/>
      </c>
      <c r="BB5" s="310" t="str">
        <f>IFERROR(VLOOKUP($BA6,②男入力!$B$10:$AN$33,7),"")</f>
        <v/>
      </c>
      <c r="BC5" s="310" t="str">
        <f>IFERROR(VLOOKUP($BA6,②男入力!$B$10:$AN$33,11)&amp;" "&amp;VLOOKUP($BA6,②男入力!$B$10:$AN$33,15),"")</f>
        <v/>
      </c>
      <c r="BD5" s="312" t="str">
        <f>IFERROR(VLOOKUP($BA6,②男入力!$B$10:$AN$33,19),"")</f>
        <v/>
      </c>
      <c r="BE5" s="312" t="str">
        <f>IFERROR(VLOOKUP($BA6,②男入力!$B$10:$AN$33,21),"")</f>
        <v/>
      </c>
      <c r="BF5" s="313" t="str">
        <f>IFERROR(VLOOKUP($BA6,②男入力!$B$10:$AN$33,23),"")</f>
        <v/>
      </c>
      <c r="BG5" s="314" t="str">
        <f>IFERROR(VLOOKUP($BA6,②男入力!$B$10:$AN$33,34),"")</f>
        <v/>
      </c>
      <c r="BH5" s="315" t="str">
        <f>IFERROR(VLOOKUP($BA6,②男入力!$B$10:$AN$33,37),"")</f>
        <v/>
      </c>
      <c r="BI5" s="305" t="str">
        <f>IFERROR(VLOOKUP($BI6,②男入力!$B$10:$AN$33,3),"")</f>
        <v/>
      </c>
      <c r="BJ5" s="310" t="str">
        <f>IFERROR(VLOOKUP($BI6,②男入力!$B$10:$AN$33,7),"")</f>
        <v/>
      </c>
      <c r="BK5" s="310" t="str">
        <f>IFERROR(VLOOKUP($BI6,②男入力!$B$10:$AN$33,11)&amp;" "&amp;VLOOKUP($BI6,②男入力!$B$10:$AN$33,15),"")</f>
        <v/>
      </c>
      <c r="BL5" s="312" t="str">
        <f>IFERROR(VLOOKUP($BI6,②男入力!$B$10:$AN$33,19),"")</f>
        <v/>
      </c>
      <c r="BM5" s="312" t="str">
        <f>IFERROR(VLOOKUP($BI6,②男入力!$B$10:$AN$33,21),"")</f>
        <v/>
      </c>
      <c r="BN5" s="313" t="str">
        <f>IFERROR(VLOOKUP($BI6,②男入力!$B$10:$AN$33,23),"")</f>
        <v/>
      </c>
      <c r="BO5" s="314" t="str">
        <f>IFERROR(VLOOKUP($BI6,②男入力!$B$10:$AN$33,34),"")</f>
        <v/>
      </c>
      <c r="BP5" s="315" t="str">
        <f>IFERROR(VLOOKUP($BI6,②男入力!$B$10:$AN$33,37),"")</f>
        <v/>
      </c>
      <c r="BQ5" s="311">
        <f>①基本情報!$AB$20</f>
        <v>0</v>
      </c>
      <c r="BR5" s="311">
        <f>①基本情報!$AB$22</f>
        <v>0</v>
      </c>
      <c r="BS5" s="311">
        <f>①基本情報!$AB$29</f>
        <v>0</v>
      </c>
      <c r="BT5" s="311">
        <f>①基本情報!$AB$31</f>
        <v>0</v>
      </c>
      <c r="BU5" s="311" t="e">
        <f>#REF!</f>
        <v>#REF!</v>
      </c>
      <c r="BV5" s="311" t="e">
        <f>#REF!</f>
        <v>#REF!</v>
      </c>
      <c r="BW5" s="311" t="e">
        <f>#REF!</f>
        <v>#REF!</v>
      </c>
      <c r="BX5" s="311" t="e">
        <f>#REF!</f>
        <v>#REF!</v>
      </c>
      <c r="BY5" s="311" t="e">
        <f>#REF!</f>
        <v>#REF!</v>
      </c>
      <c r="BZ5" s="311" t="e">
        <f>#REF!</f>
        <v>#REF!</v>
      </c>
      <c r="CA5" s="316" t="e">
        <f>#REF!</f>
        <v>#REF!</v>
      </c>
      <c r="CB5" s="311">
        <f>①基本情報!$O$8</f>
        <v>0</v>
      </c>
      <c r="CC5" s="311" t="str">
        <f>①基本情報!$Y$8&amp;①基本情報!$N$9</f>
        <v/>
      </c>
      <c r="CD5" s="311">
        <f>①基本情報!$AC$8</f>
        <v>0</v>
      </c>
    </row>
    <row r="6" spans="1:82" s="12" customFormat="1" ht="18" customHeight="1" thickBot="1">
      <c r="B6" s="174"/>
      <c r="C6" s="174"/>
      <c r="D6" s="174"/>
      <c r="E6" s="174"/>
      <c r="F6" s="174"/>
      <c r="G6" s="174"/>
      <c r="H6" s="174"/>
      <c r="I6" s="174"/>
      <c r="J6" s="174"/>
      <c r="K6" s="174"/>
      <c r="L6" s="174"/>
      <c r="M6" s="399">
        <f>'⑤-3県男選択'!$V$10</f>
        <v>0</v>
      </c>
      <c r="N6" s="174"/>
      <c r="O6" s="174"/>
      <c r="P6" s="174"/>
      <c r="Q6" s="174"/>
      <c r="R6" s="175"/>
      <c r="S6" s="176"/>
      <c r="T6" s="176"/>
      <c r="U6" s="399">
        <f>'⑤-3県男選択'!$V$11</f>
        <v>0</v>
      </c>
      <c r="V6" s="174"/>
      <c r="W6" s="174"/>
      <c r="X6" s="174"/>
      <c r="Y6" s="174"/>
      <c r="Z6" s="175"/>
      <c r="AA6" s="176"/>
      <c r="AB6" s="176"/>
      <c r="AC6" s="399">
        <f>'⑤-3県男選択'!$V$12</f>
        <v>0</v>
      </c>
      <c r="AD6" s="174"/>
      <c r="AE6" s="174"/>
      <c r="AF6" s="174"/>
      <c r="AG6" s="174"/>
      <c r="AH6" s="175"/>
      <c r="AI6" s="176"/>
      <c r="AJ6" s="176"/>
      <c r="AK6" s="399">
        <f>'⑤-3県男選択'!$V$13</f>
        <v>0</v>
      </c>
      <c r="AL6" s="174"/>
      <c r="AM6" s="174"/>
      <c r="AN6" s="174"/>
      <c r="AO6" s="174"/>
      <c r="AP6" s="175"/>
      <c r="AQ6" s="176"/>
      <c r="AR6" s="176"/>
      <c r="AS6" s="399">
        <f>'⑤-3県男選択'!$V$14</f>
        <v>0</v>
      </c>
      <c r="AT6" s="174"/>
      <c r="AU6" s="174"/>
      <c r="AV6" s="174"/>
      <c r="AW6" s="174"/>
      <c r="AX6" s="175"/>
      <c r="AY6" s="176"/>
      <c r="AZ6" s="176"/>
      <c r="BA6" s="399">
        <f>'⑤-3県男選択'!$V$15</f>
        <v>0</v>
      </c>
      <c r="BB6" s="174"/>
      <c r="BC6" s="174"/>
      <c r="BD6" s="174"/>
      <c r="BE6" s="174"/>
      <c r="BF6" s="175"/>
      <c r="BG6" s="176"/>
      <c r="BH6" s="176"/>
      <c r="BI6" s="399">
        <f>'⑤-3県男選択'!$V$16</f>
        <v>0</v>
      </c>
      <c r="BJ6" s="174"/>
      <c r="BK6" s="174"/>
      <c r="BL6" s="174"/>
      <c r="BM6" s="174"/>
      <c r="BN6" s="175"/>
      <c r="BO6" s="176"/>
      <c r="BP6" s="176"/>
    </row>
    <row r="7" spans="1:82" s="12" customFormat="1" ht="18" customHeight="1">
      <c r="B7" s="146"/>
      <c r="C7" s="962" t="s">
        <v>398</v>
      </c>
      <c r="D7" s="963"/>
      <c r="E7" s="963"/>
      <c r="F7" s="963"/>
      <c r="G7" s="964" t="s">
        <v>17</v>
      </c>
      <c r="H7" s="965"/>
      <c r="I7" s="966"/>
      <c r="J7" s="964" t="s">
        <v>18</v>
      </c>
      <c r="K7" s="965"/>
      <c r="L7" s="966"/>
      <c r="M7" s="949" t="s">
        <v>19</v>
      </c>
      <c r="N7" s="950"/>
      <c r="O7" s="950"/>
      <c r="P7" s="950"/>
      <c r="Q7" s="950"/>
      <c r="R7" s="950"/>
      <c r="S7" s="950"/>
      <c r="T7" s="951"/>
      <c r="U7" s="949" t="s">
        <v>21</v>
      </c>
      <c r="V7" s="950"/>
      <c r="W7" s="950"/>
      <c r="X7" s="950"/>
      <c r="Y7" s="950"/>
      <c r="Z7" s="950"/>
      <c r="AA7" s="950"/>
      <c r="AB7" s="951"/>
      <c r="AC7" s="949" t="s">
        <v>23</v>
      </c>
      <c r="AD7" s="950"/>
      <c r="AE7" s="950"/>
      <c r="AF7" s="950"/>
      <c r="AG7" s="950"/>
      <c r="AH7" s="950"/>
      <c r="AI7" s="950"/>
      <c r="AJ7" s="951"/>
      <c r="AK7" s="952" t="s">
        <v>180</v>
      </c>
      <c r="AL7" s="950"/>
      <c r="AM7" s="950"/>
      <c r="AN7" s="950"/>
      <c r="AO7" s="950"/>
      <c r="AP7" s="950"/>
      <c r="AQ7" s="950"/>
      <c r="AR7" s="953"/>
      <c r="AS7" s="968" t="s">
        <v>184</v>
      </c>
      <c r="AT7" s="969"/>
      <c r="AU7" s="968" t="s">
        <v>185</v>
      </c>
      <c r="AV7" s="969"/>
      <c r="AW7" s="200" t="s">
        <v>19</v>
      </c>
      <c r="AX7" s="200" t="s">
        <v>21</v>
      </c>
      <c r="AY7" s="200" t="s">
        <v>23</v>
      </c>
      <c r="AZ7" s="209" t="s">
        <v>180</v>
      </c>
      <c r="BA7" s="970" t="s">
        <v>192</v>
      </c>
      <c r="BB7" s="971"/>
      <c r="BC7" s="972"/>
      <c r="BD7" s="177"/>
      <c r="BE7" s="177"/>
      <c r="BF7" s="177"/>
      <c r="BG7" s="177"/>
      <c r="BH7" s="177"/>
      <c r="BI7" s="177"/>
      <c r="BJ7" s="177"/>
      <c r="BK7" s="177"/>
      <c r="BL7" s="177"/>
      <c r="BM7" s="177"/>
      <c r="BN7" s="177"/>
      <c r="BO7" s="177"/>
    </row>
    <row r="8" spans="1:82" s="12" customFormat="1" ht="18" customHeight="1" thickBot="1">
      <c r="B8" s="146"/>
      <c r="C8" s="955" t="s">
        <v>298</v>
      </c>
      <c r="D8" s="956"/>
      <c r="E8" s="957" t="s">
        <v>24</v>
      </c>
      <c r="F8" s="958"/>
      <c r="G8" s="148" t="s">
        <v>25</v>
      </c>
      <c r="H8" s="149" t="s">
        <v>10</v>
      </c>
      <c r="I8" s="150" t="s">
        <v>31</v>
      </c>
      <c r="J8" s="148" t="s">
        <v>25</v>
      </c>
      <c r="K8" s="149" t="s">
        <v>10</v>
      </c>
      <c r="L8" s="150" t="s">
        <v>31</v>
      </c>
      <c r="M8" s="148" t="s">
        <v>25</v>
      </c>
      <c r="N8" s="151" t="s">
        <v>10</v>
      </c>
      <c r="O8" s="150" t="s">
        <v>31</v>
      </c>
      <c r="P8" s="152" t="s">
        <v>26</v>
      </c>
      <c r="Q8" s="152" t="s">
        <v>27</v>
      </c>
      <c r="R8" s="152" t="s">
        <v>28</v>
      </c>
      <c r="S8" s="152" t="s">
        <v>29</v>
      </c>
      <c r="T8" s="153" t="s">
        <v>30</v>
      </c>
      <c r="U8" s="148" t="s">
        <v>25</v>
      </c>
      <c r="V8" s="149" t="s">
        <v>10</v>
      </c>
      <c r="W8" s="150" t="s">
        <v>31</v>
      </c>
      <c r="X8" s="152" t="s">
        <v>26</v>
      </c>
      <c r="Y8" s="152" t="s">
        <v>27</v>
      </c>
      <c r="Z8" s="152" t="s">
        <v>28</v>
      </c>
      <c r="AA8" s="152" t="s">
        <v>29</v>
      </c>
      <c r="AB8" s="153" t="s">
        <v>30</v>
      </c>
      <c r="AC8" s="148" t="s">
        <v>25</v>
      </c>
      <c r="AD8" s="149" t="s">
        <v>10</v>
      </c>
      <c r="AE8" s="150" t="s">
        <v>31</v>
      </c>
      <c r="AF8" s="152" t="s">
        <v>26</v>
      </c>
      <c r="AG8" s="152" t="s">
        <v>27</v>
      </c>
      <c r="AH8" s="152" t="s">
        <v>28</v>
      </c>
      <c r="AI8" s="152" t="s">
        <v>29</v>
      </c>
      <c r="AJ8" s="153" t="s">
        <v>30</v>
      </c>
      <c r="AK8" s="148" t="s">
        <v>25</v>
      </c>
      <c r="AL8" s="149" t="s">
        <v>10</v>
      </c>
      <c r="AM8" s="150" t="s">
        <v>31</v>
      </c>
      <c r="AN8" s="152" t="s">
        <v>26</v>
      </c>
      <c r="AO8" s="152" t="s">
        <v>27</v>
      </c>
      <c r="AP8" s="152" t="s">
        <v>28</v>
      </c>
      <c r="AQ8" s="152" t="s">
        <v>29</v>
      </c>
      <c r="AR8" s="154" t="s">
        <v>30</v>
      </c>
      <c r="AS8" s="201" t="s">
        <v>315</v>
      </c>
      <c r="AT8" s="201" t="s">
        <v>312</v>
      </c>
      <c r="AU8" s="201" t="s">
        <v>315</v>
      </c>
      <c r="AV8" s="201" t="s">
        <v>312</v>
      </c>
      <c r="AW8" s="973" t="s">
        <v>315</v>
      </c>
      <c r="AX8" s="974"/>
      <c r="AY8" s="974"/>
      <c r="AZ8" s="974"/>
      <c r="BA8" s="211" t="s">
        <v>190</v>
      </c>
      <c r="BB8" s="211" t="s">
        <v>120</v>
      </c>
      <c r="BC8" s="213" t="s">
        <v>191</v>
      </c>
      <c r="BD8" s="177"/>
      <c r="BE8" s="177"/>
      <c r="BF8" s="177"/>
      <c r="BG8" s="177"/>
      <c r="BH8" s="177"/>
      <c r="BI8" s="177"/>
      <c r="BJ8" s="177"/>
      <c r="BK8" s="177"/>
      <c r="BL8" s="177"/>
      <c r="BM8" s="177"/>
      <c r="BN8" s="177"/>
      <c r="BO8" s="177"/>
    </row>
    <row r="9" spans="1:82" s="12" customFormat="1" ht="18" customHeight="1">
      <c r="A9" s="39"/>
      <c r="B9" s="178" t="s">
        <v>46</v>
      </c>
      <c r="C9" s="179" t="s">
        <v>367</v>
      </c>
      <c r="D9" s="180" t="s">
        <v>365</v>
      </c>
      <c r="E9" s="181" t="s">
        <v>368</v>
      </c>
      <c r="F9" s="182" t="s">
        <v>369</v>
      </c>
      <c r="G9" s="183" t="s">
        <v>415</v>
      </c>
      <c r="H9" s="184" t="s">
        <v>34</v>
      </c>
      <c r="I9" s="185" t="s">
        <v>54</v>
      </c>
      <c r="J9" s="183" t="s">
        <v>35</v>
      </c>
      <c r="K9" s="184" t="s">
        <v>36</v>
      </c>
      <c r="L9" s="185" t="s">
        <v>55</v>
      </c>
      <c r="M9" s="183" t="s">
        <v>37</v>
      </c>
      <c r="N9" s="186" t="s">
        <v>40</v>
      </c>
      <c r="O9" s="187" t="s">
        <v>59</v>
      </c>
      <c r="P9" s="188">
        <v>3</v>
      </c>
      <c r="Q9" s="188" t="s">
        <v>38</v>
      </c>
      <c r="R9" s="189" t="s">
        <v>320</v>
      </c>
      <c r="S9" s="190">
        <v>160</v>
      </c>
      <c r="T9" s="191">
        <v>53</v>
      </c>
      <c r="U9" s="192"/>
      <c r="V9" s="193"/>
      <c r="W9" s="193"/>
      <c r="X9" s="194"/>
      <c r="Y9" s="194"/>
      <c r="Z9" s="195"/>
      <c r="AA9" s="196"/>
      <c r="AB9" s="197"/>
      <c r="AC9" s="192"/>
      <c r="AD9" s="193"/>
      <c r="AE9" s="193"/>
      <c r="AF9" s="194"/>
      <c r="AG9" s="194"/>
      <c r="AH9" s="195"/>
      <c r="AI9" s="196"/>
      <c r="AJ9" s="197"/>
      <c r="AK9" s="192"/>
      <c r="AL9" s="193"/>
      <c r="AM9" s="193"/>
      <c r="AN9" s="194"/>
      <c r="AO9" s="194"/>
      <c r="AP9" s="195"/>
      <c r="AQ9" s="196"/>
      <c r="AR9" s="198"/>
      <c r="AS9" s="206"/>
      <c r="AT9" s="204"/>
      <c r="AU9" s="204"/>
      <c r="AV9" s="204"/>
      <c r="AW9" s="204"/>
      <c r="AX9" s="204"/>
      <c r="AY9" s="204"/>
      <c r="AZ9" s="210"/>
      <c r="BA9" s="210"/>
      <c r="BB9" s="210"/>
      <c r="BC9" s="205"/>
      <c r="BD9" s="177"/>
      <c r="BE9" s="177"/>
      <c r="BF9" s="177"/>
      <c r="BG9" s="177"/>
      <c r="BH9" s="177"/>
      <c r="BI9" s="177"/>
      <c r="BJ9" s="177"/>
      <c r="BK9" s="177"/>
      <c r="BL9" s="177"/>
      <c r="BM9" s="177"/>
      <c r="BN9" s="177"/>
      <c r="BO9" s="177"/>
    </row>
    <row r="10" spans="1:82" s="12" customFormat="1" ht="18" customHeight="1" thickBot="1">
      <c r="A10" s="304" t="s">
        <v>41</v>
      </c>
      <c r="B10" s="408" t="s">
        <v>410</v>
      </c>
      <c r="C10" s="305">
        <f>①基本情報!$B$9</f>
        <v>0</v>
      </c>
      <c r="D10" s="306">
        <f>①基本情報!$B$8</f>
        <v>0</v>
      </c>
      <c r="E10" s="307">
        <f>①基本情報!$J$9</f>
        <v>0</v>
      </c>
      <c r="F10" s="308">
        <f>①基本情報!$J$8</f>
        <v>0</v>
      </c>
      <c r="G10" s="305">
        <f>①基本情報!$D$37</f>
        <v>0</v>
      </c>
      <c r="H10" s="309">
        <f>①基本情報!$I$37</f>
        <v>0</v>
      </c>
      <c r="I10" s="306" t="str">
        <f>①基本情報!$D$36&amp;" "&amp;①基本情報!$I$36</f>
        <v xml:space="preserve"> </v>
      </c>
      <c r="J10" s="305">
        <f>①基本情報!$D$46</f>
        <v>0</v>
      </c>
      <c r="K10" s="309">
        <f>①基本情報!$I$46</f>
        <v>0</v>
      </c>
      <c r="L10" s="306" t="str">
        <f>①基本情報!$D$45&amp;" "&amp;①基本情報!$I$45</f>
        <v xml:space="preserve"> </v>
      </c>
      <c r="M10" s="305" t="str">
        <f>IFERROR(VLOOKUP($M11,③女入力!$B$10:$AN$33,3),"")</f>
        <v/>
      </c>
      <c r="N10" s="310" t="str">
        <f>IFERROR(VLOOKUP($M11,③女入力!$B$10:$AN$33,7),"")</f>
        <v/>
      </c>
      <c r="O10" s="310" t="str">
        <f>IFERROR(VLOOKUP($M11,③女入力!$B$10:$AN$33,11)&amp;" "&amp;VLOOKUP($M11,③女入力!$B$10:$AN$33,15),"")</f>
        <v/>
      </c>
      <c r="P10" s="312" t="str">
        <f>IFERROR(VLOOKUP($M11,③女入力!$B$10:$AN$33,19),"")</f>
        <v/>
      </c>
      <c r="Q10" s="312" t="str">
        <f>IFERROR(VLOOKUP($M11,③女入力!$B$10:$AN$33,21),"")</f>
        <v/>
      </c>
      <c r="R10" s="313" t="str">
        <f>IFERROR(VLOOKUP($M11,③女入力!$B$10:$AN$33,23),"")</f>
        <v/>
      </c>
      <c r="S10" s="314" t="str">
        <f>IFERROR(VLOOKUP($M11,③女入力!$B$10:$AN$33,34),"")</f>
        <v/>
      </c>
      <c r="T10" s="315" t="str">
        <f>IFERROR(VLOOKUP($M11,③女入力!$B$10:$AN$33,37),"")</f>
        <v/>
      </c>
      <c r="U10" s="305" t="str">
        <f>IFERROR(VLOOKUP($U11,③女入力!$B$10:$AN$33,3),"")</f>
        <v/>
      </c>
      <c r="V10" s="310" t="str">
        <f>IFERROR(VLOOKUP($U11,③女入力!$B$10:$AN$33,7),"")</f>
        <v/>
      </c>
      <c r="W10" s="310" t="str">
        <f>IFERROR(VLOOKUP($U11,③女入力!$B$10:$AN$33,11)&amp;" "&amp;VLOOKUP($U11,③女入力!$B$10:$AN$33,15),"")</f>
        <v/>
      </c>
      <c r="X10" s="312" t="str">
        <f>IFERROR(VLOOKUP($U11,③女入力!$B$10:$AN$33,19),"")</f>
        <v/>
      </c>
      <c r="Y10" s="312" t="str">
        <f>IFERROR(VLOOKUP($U11,③女入力!$B$10:$AN$33,21),"")</f>
        <v/>
      </c>
      <c r="Z10" s="313" t="str">
        <f>IFERROR(VLOOKUP($U11,③女入力!$B$10:$AN$33,23),"")</f>
        <v/>
      </c>
      <c r="AA10" s="314" t="str">
        <f>IFERROR(VLOOKUP($U11,③女入力!$B$10:$AN$33,34),"")</f>
        <v/>
      </c>
      <c r="AB10" s="315" t="str">
        <f>IFERROR(VLOOKUP($U11,③女入力!$B$10:$AN$33,37),"")</f>
        <v/>
      </c>
      <c r="AC10" s="305" t="str">
        <f>IFERROR(VLOOKUP($AC11,③女入力!$B$10:$AN$33,3),"")</f>
        <v/>
      </c>
      <c r="AD10" s="310" t="str">
        <f>IFERROR(VLOOKUP($AC11,③女入力!$B$10:$AN$33,7),"")</f>
        <v/>
      </c>
      <c r="AE10" s="310" t="str">
        <f>IFERROR(VLOOKUP($AC11,③女入力!$B$10:$AN$33,11)&amp;" "&amp;VLOOKUP($AC11,③女入力!$B$10:$AN$33,15),"")</f>
        <v/>
      </c>
      <c r="AF10" s="312" t="str">
        <f>IFERROR(VLOOKUP($AC11,③女入力!$B$10:$AN$33,19),"")</f>
        <v/>
      </c>
      <c r="AG10" s="312" t="str">
        <f>IFERROR(VLOOKUP($AC11,③女入力!$B$10:$AN$33,21),"")</f>
        <v/>
      </c>
      <c r="AH10" s="313" t="str">
        <f>IFERROR(VLOOKUP($AC11,③女入力!$B$10:$AN$33,23),"")</f>
        <v/>
      </c>
      <c r="AI10" s="314" t="str">
        <f>IFERROR(VLOOKUP($AC11,③女入力!$B$10:$AN$33,34),"")</f>
        <v/>
      </c>
      <c r="AJ10" s="315" t="str">
        <f>IFERROR(VLOOKUP($AC11,③女入力!$B$10:$AN$33,37),"")</f>
        <v/>
      </c>
      <c r="AK10" s="305" t="str">
        <f>IFERROR(VLOOKUP($AK11,③女入力!$B$10:$AN$33,3),"")</f>
        <v/>
      </c>
      <c r="AL10" s="310" t="str">
        <f>IFERROR(VLOOKUP($AK11,③女入力!$B$10:$AN$33,7),"")</f>
        <v/>
      </c>
      <c r="AM10" s="310" t="str">
        <f>IFERROR(VLOOKUP($AK11,③女入力!$B$10:$AN$33,11)&amp;" "&amp;VLOOKUP($AK11,③女入力!$B$10:$AN$33,15),"")</f>
        <v/>
      </c>
      <c r="AN10" s="312" t="str">
        <f>IFERROR(VLOOKUP($AK11,③女入力!$B$10:$AN$33,19),"")</f>
        <v/>
      </c>
      <c r="AO10" s="312" t="str">
        <f>IFERROR(VLOOKUP($AK11,③女入力!$B$10:$AN$33,21),"")</f>
        <v/>
      </c>
      <c r="AP10" s="313" t="str">
        <f>IFERROR(VLOOKUP($AK11,③女入力!$B$10:$AN$33,23),"")</f>
        <v/>
      </c>
      <c r="AQ10" s="314" t="str">
        <f>IFERROR(VLOOKUP($AK11,③女入力!$B$10:$AN$33,34),"")</f>
        <v/>
      </c>
      <c r="AR10" s="315" t="str">
        <f>IFERROR(VLOOKUP($AK11,③女入力!$B$10:$AN$33,37),"")</f>
        <v/>
      </c>
      <c r="AS10" s="311">
        <f>①基本情報!$AB$39</f>
        <v>0</v>
      </c>
      <c r="AT10" s="311">
        <f>①基本情報!$AB$41</f>
        <v>0</v>
      </c>
      <c r="AU10" s="311">
        <f>①基本情報!$AB$48</f>
        <v>0</v>
      </c>
      <c r="AV10" s="311">
        <f>①基本情報!$AB$50</f>
        <v>0</v>
      </c>
      <c r="AW10" s="311" t="e">
        <f>#REF!</f>
        <v>#REF!</v>
      </c>
      <c r="AX10" s="311" t="e">
        <f>#REF!</f>
        <v>#REF!</v>
      </c>
      <c r="AY10" s="311" t="e">
        <f>#REF!</f>
        <v>#REF!</v>
      </c>
      <c r="AZ10" s="316" t="e">
        <f>#REF!</f>
        <v>#REF!</v>
      </c>
      <c r="BA10" s="317">
        <f>①基本情報!$O$8</f>
        <v>0</v>
      </c>
      <c r="BB10" s="317" t="str">
        <f>①基本情報!$Y$8&amp;①基本情報!$N$9</f>
        <v/>
      </c>
      <c r="BC10" s="318">
        <f>①基本情報!$AC$8</f>
        <v>0</v>
      </c>
      <c r="BD10" s="177"/>
      <c r="BE10" s="177"/>
      <c r="BF10" s="177"/>
      <c r="BG10" s="177"/>
      <c r="BH10" s="177"/>
      <c r="BI10" s="177"/>
      <c r="BJ10" s="177"/>
      <c r="BK10" s="177"/>
      <c r="BL10" s="177"/>
      <c r="BM10" s="177"/>
      <c r="BN10" s="177"/>
      <c r="BO10" s="177"/>
    </row>
    <row r="11" spans="1:82" ht="30" customHeight="1">
      <c r="M11" s="400">
        <f>'⑥-3県女選択'!$V$10</f>
        <v>0</v>
      </c>
      <c r="N11" s="174"/>
      <c r="O11" s="174"/>
      <c r="P11" s="174"/>
      <c r="Q11" s="174"/>
      <c r="R11" s="175"/>
      <c r="S11" s="176"/>
      <c r="T11" s="176"/>
      <c r="U11" s="400">
        <f>'⑥-3県女選択'!$V$11</f>
        <v>0</v>
      </c>
      <c r="V11" s="174"/>
      <c r="W11" s="174"/>
      <c r="X11" s="174"/>
      <c r="Y11" s="174"/>
      <c r="Z11" s="175"/>
      <c r="AA11" s="176"/>
      <c r="AB11" s="176"/>
      <c r="AC11" s="400">
        <f>'⑥-3県女選択'!$V$12</f>
        <v>0</v>
      </c>
      <c r="AD11" s="174"/>
      <c r="AE11" s="174"/>
      <c r="AF11" s="174"/>
      <c r="AG11" s="174"/>
      <c r="AH11" s="175"/>
      <c r="AI11" s="176"/>
      <c r="AJ11" s="176"/>
      <c r="AK11" s="400">
        <f>'⑥-3県女選択'!$V$13</f>
        <v>0</v>
      </c>
      <c r="AL11" s="174"/>
      <c r="AM11" s="174"/>
      <c r="AN11" s="174"/>
      <c r="AO11" s="174"/>
      <c r="AP11" s="175"/>
      <c r="AQ11" s="176"/>
      <c r="AR11" s="176"/>
    </row>
    <row r="12" spans="1:82" ht="30" customHeight="1"/>
    <row r="13" spans="1:82" ht="30" customHeight="1"/>
    <row r="14" spans="1:82" ht="30" customHeight="1"/>
    <row r="15" spans="1:82" ht="30" customHeight="1"/>
    <row r="16" spans="1:82" ht="30" customHeight="1"/>
    <row r="17" ht="30" customHeight="1"/>
  </sheetData>
  <sheetProtection sheet="1" objects="1" scenarios="1"/>
  <mergeCells count="30">
    <mergeCell ref="BA2:BH2"/>
    <mergeCell ref="BI2:BP2"/>
    <mergeCell ref="BQ2:BR2"/>
    <mergeCell ref="A1:B1"/>
    <mergeCell ref="C2:F2"/>
    <mergeCell ref="G2:I2"/>
    <mergeCell ref="J2:L2"/>
    <mergeCell ref="M2:T2"/>
    <mergeCell ref="U2:AB2"/>
    <mergeCell ref="C8:D8"/>
    <mergeCell ref="E8:F8"/>
    <mergeCell ref="AW8:AZ8"/>
    <mergeCell ref="BS2:BT2"/>
    <mergeCell ref="CB2:CD2"/>
    <mergeCell ref="C3:D3"/>
    <mergeCell ref="E3:F3"/>
    <mergeCell ref="BU3:CA3"/>
    <mergeCell ref="C7:F7"/>
    <mergeCell ref="G7:I7"/>
    <mergeCell ref="J7:L7"/>
    <mergeCell ref="M7:T7"/>
    <mergeCell ref="U7:AB7"/>
    <mergeCell ref="AC2:AJ2"/>
    <mergeCell ref="AK2:AR2"/>
    <mergeCell ref="AS2:AZ2"/>
    <mergeCell ref="AC7:AJ7"/>
    <mergeCell ref="AK7:AR7"/>
    <mergeCell ref="AS7:AT7"/>
    <mergeCell ref="AU7:AV7"/>
    <mergeCell ref="BA7:BC7"/>
  </mergeCells>
  <phoneticPr fontId="2"/>
  <hyperlinks>
    <hyperlink ref="A1" location="Top!A1" display="Topへ戻る" xr:uid="{00000000-0004-0000-1B00-000000000000}"/>
  </hyperlinks>
  <printOptions horizontalCentered="1" verticalCentered="1"/>
  <pageMargins left="0.59055118110236227" right="0.19685039370078741" top="0.59055118110236227" bottom="0.59055118110236227" header="0" footer="0"/>
  <pageSetup paperSize="9" scale="70" orientation="landscape" horizontalDpi="300" verticalDpi="300" r:id="rId1"/>
  <headerFooter alignWithMargins="0"/>
  <colBreaks count="5" manualBreakCount="5">
    <brk id="12" max="1048575" man="1"/>
    <brk id="28" max="1048575" man="1"/>
    <brk id="44" max="1048575" man="1"/>
    <brk id="60" max="1048575" man="1"/>
    <brk id="79" min="1" max="9"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C99"/>
  </sheetPr>
  <dimension ref="A1:AK48"/>
  <sheetViews>
    <sheetView showGridLines="0" showRowColHeaders="0" showZeros="0" view="pageBreakPreview" zoomScale="50" zoomScaleNormal="50" zoomScaleSheetLayoutView="50" workbookViewId="0">
      <selection activeCell="C1" sqref="C1:E1"/>
    </sheetView>
  </sheetViews>
  <sheetFormatPr defaultColWidth="9" defaultRowHeight="13"/>
  <cols>
    <col min="1" max="1" width="9" style="7" customWidth="1"/>
    <col min="2" max="2" width="9" style="7"/>
    <col min="3" max="4" width="10.7265625" style="5" customWidth="1"/>
    <col min="5" max="8" width="13.453125" style="7" customWidth="1"/>
    <col min="9" max="9" width="39.7265625" style="5" customWidth="1"/>
    <col min="10" max="10" width="45" style="5" customWidth="1"/>
    <col min="11" max="12" width="20.7265625" style="5" customWidth="1"/>
    <col min="13" max="14" width="5.453125" style="5" customWidth="1"/>
    <col min="15" max="15" width="20.453125" style="6" customWidth="1"/>
    <col min="16" max="17" width="10.7265625" style="5" customWidth="1"/>
    <col min="18" max="19" width="20.7265625" style="7" customWidth="1"/>
    <col min="20" max="20" width="23" style="7" customWidth="1"/>
    <col min="21" max="23" width="10.7265625" style="7" customWidth="1"/>
    <col min="24" max="29" width="10.7265625" style="7" hidden="1" customWidth="1"/>
    <col min="30" max="16384" width="9" style="7"/>
  </cols>
  <sheetData>
    <row r="1" spans="1:37" s="11" customFormat="1" ht="71.25" customHeight="1" thickBot="1">
      <c r="B1" s="1"/>
      <c r="C1" s="998" t="s">
        <v>92</v>
      </c>
      <c r="D1" s="998"/>
      <c r="E1" s="998"/>
      <c r="F1" s="14"/>
      <c r="G1" s="14"/>
      <c r="H1" s="14"/>
      <c r="I1" s="14"/>
      <c r="R1" s="13"/>
      <c r="S1" s="13"/>
      <c r="T1" s="13"/>
      <c r="U1" s="13"/>
      <c r="V1" s="13"/>
      <c r="W1" s="13"/>
      <c r="X1" s="15"/>
      <c r="Y1" s="15"/>
      <c r="AC1" s="13"/>
      <c r="AG1" s="13"/>
      <c r="AH1" s="13"/>
      <c r="AI1" s="13"/>
      <c r="AJ1" s="15"/>
      <c r="AK1" s="15"/>
    </row>
    <row r="2" spans="1:37" s="8" customFormat="1" ht="30" customHeight="1">
      <c r="B2" s="999" t="s">
        <v>42</v>
      </c>
      <c r="C2" s="127" t="s">
        <v>43</v>
      </c>
      <c r="D2" s="1001" t="s">
        <v>174</v>
      </c>
      <c r="E2" s="980" t="s">
        <v>44</v>
      </c>
      <c r="F2" s="980"/>
      <c r="G2" s="980" t="s">
        <v>31</v>
      </c>
      <c r="H2" s="980"/>
      <c r="I2" s="995" t="s">
        <v>398</v>
      </c>
      <c r="J2" s="996"/>
      <c r="K2" s="996"/>
      <c r="L2" s="997"/>
      <c r="M2" s="980" t="s">
        <v>26</v>
      </c>
      <c r="N2" s="980" t="s">
        <v>27</v>
      </c>
      <c r="O2" s="993" t="s">
        <v>28</v>
      </c>
      <c r="P2" s="980" t="s">
        <v>29</v>
      </c>
      <c r="Q2" s="980" t="s">
        <v>30</v>
      </c>
      <c r="R2" s="980" t="s">
        <v>17</v>
      </c>
      <c r="S2" s="980" t="s">
        <v>270</v>
      </c>
      <c r="T2" s="982" t="s">
        <v>271</v>
      </c>
    </row>
    <row r="3" spans="1:37" s="9" customFormat="1" ht="30" customHeight="1" thickBot="1">
      <c r="B3" s="1000"/>
      <c r="C3" s="101" t="s">
        <v>45</v>
      </c>
      <c r="D3" s="1002"/>
      <c r="E3" s="26" t="s">
        <v>25</v>
      </c>
      <c r="F3" s="102" t="s">
        <v>10</v>
      </c>
      <c r="G3" s="26" t="s">
        <v>57</v>
      </c>
      <c r="H3" s="102" t="s">
        <v>58</v>
      </c>
      <c r="I3" s="101" t="s">
        <v>407</v>
      </c>
      <c r="J3" s="110" t="s">
        <v>31</v>
      </c>
      <c r="K3" s="26" t="s">
        <v>371</v>
      </c>
      <c r="L3" s="102" t="s">
        <v>31</v>
      </c>
      <c r="M3" s="981"/>
      <c r="N3" s="981"/>
      <c r="O3" s="994"/>
      <c r="P3" s="981"/>
      <c r="Q3" s="981"/>
      <c r="R3" s="981"/>
      <c r="S3" s="981"/>
      <c r="T3" s="983"/>
    </row>
    <row r="4" spans="1:37" ht="30" customHeight="1" thickBot="1">
      <c r="B4" s="30" t="s">
        <v>46</v>
      </c>
      <c r="C4" s="43" t="s">
        <v>47</v>
      </c>
      <c r="D4" s="137" t="s">
        <v>175</v>
      </c>
      <c r="E4" s="31" t="s">
        <v>37</v>
      </c>
      <c r="F4" s="32" t="s">
        <v>12</v>
      </c>
      <c r="G4" s="31" t="s">
        <v>32</v>
      </c>
      <c r="H4" s="32" t="s">
        <v>11</v>
      </c>
      <c r="I4" s="109" t="s">
        <v>367</v>
      </c>
      <c r="J4" s="33" t="s">
        <v>365</v>
      </c>
      <c r="K4" s="31" t="s">
        <v>368</v>
      </c>
      <c r="L4" s="32" t="s">
        <v>369</v>
      </c>
      <c r="M4" s="34">
        <v>3</v>
      </c>
      <c r="N4" s="23" t="s">
        <v>38</v>
      </c>
      <c r="O4" s="24" t="s">
        <v>319</v>
      </c>
      <c r="P4" s="25">
        <v>170</v>
      </c>
      <c r="Q4" s="25">
        <v>72</v>
      </c>
      <c r="R4" s="23" t="s">
        <v>48</v>
      </c>
      <c r="S4" s="23" t="s">
        <v>49</v>
      </c>
      <c r="T4" s="23" t="s">
        <v>272</v>
      </c>
      <c r="X4" s="111">
        <f>①基本情報!$B$9</f>
        <v>0</v>
      </c>
      <c r="Y4" s="111">
        <f>①基本情報!$B$8</f>
        <v>0</v>
      </c>
      <c r="Z4" s="111">
        <f>①基本情報!$J$9</f>
        <v>0</v>
      </c>
      <c r="AA4" s="111">
        <f>①基本情報!$J$8</f>
        <v>0</v>
      </c>
      <c r="AB4" s="112" t="str">
        <f>IF(①基本情報!$K$56=0,'⑧-2-3関東男個印刷'!$A$10,'⑧-2-3関東男個印刷'!$A$13)</f>
        <v xml:space="preserve"> </v>
      </c>
      <c r="AC4" s="113" t="str">
        <f>'⑧-2-3関東男個印刷'!$Z$10</f>
        <v xml:space="preserve"> </v>
      </c>
    </row>
    <row r="5" spans="1:37" s="10" customFormat="1" ht="30" customHeight="1" thickBot="1">
      <c r="A5" s="78">
        <f>'⑤-2関東男選択'!AD10</f>
        <v>0</v>
      </c>
      <c r="B5" s="40">
        <v>1</v>
      </c>
      <c r="C5" s="269" t="str">
        <f>IFERROR(VLOOKUP($A5,②男入力!$B$10:$AX$33,40),"")</f>
        <v/>
      </c>
      <c r="D5" s="270">
        <f>'⑤-2関東男選択'!AE10</f>
        <v>0</v>
      </c>
      <c r="E5" s="319" t="str">
        <f>IFERROR(VLOOKUP($A5,②男入力!$B$10:$AX$33,3),"")</f>
        <v/>
      </c>
      <c r="F5" s="320" t="str">
        <f>IFERROR(VLOOKUP($A5,②男入力!$B$10:$AX$33,7),"")</f>
        <v/>
      </c>
      <c r="G5" s="319" t="str">
        <f>IFERROR(VLOOKUP($A5,②男入力!$B$10:$AX$33,11),"")</f>
        <v/>
      </c>
      <c r="H5" s="320" t="str">
        <f>IFERROR(VLOOKUP($A5,②男入力!$B$10:$AX$33,15),"")</f>
        <v/>
      </c>
      <c r="I5" s="321" t="str">
        <f t="shared" ref="I5:I8" si="0">IF($E5="","",$X$4)</f>
        <v/>
      </c>
      <c r="J5" s="322" t="str">
        <f t="shared" ref="J5:J7" si="1">IF($E5="","",$Y$4)</f>
        <v/>
      </c>
      <c r="K5" s="319" t="str">
        <f>IF($E5="","",$Z$4)</f>
        <v/>
      </c>
      <c r="L5" s="320" t="str">
        <f>IF($E5="","",$AA$4)</f>
        <v/>
      </c>
      <c r="M5" s="323" t="str">
        <f>IFERROR(VLOOKUP($A5,②男入力!$B$10:$AX$33,19),"")</f>
        <v/>
      </c>
      <c r="N5" s="323" t="str">
        <f>IFERROR(VLOOKUP($A5,②男入力!$B$10:$AX$33,21),"")</f>
        <v/>
      </c>
      <c r="O5" s="324" t="str">
        <f>IFERROR(VLOOKUP($A5,②男入力!$B$10:$AX$33,23),"")</f>
        <v/>
      </c>
      <c r="P5" s="325" t="str">
        <f>IFERROR(VLOOKUP($A5,②男入力!$B$10:$AX$33,34),"")</f>
        <v/>
      </c>
      <c r="Q5" s="326" t="str">
        <f>IFERROR(VLOOKUP($A5,②男入力!$B$10:$AX$33,37),"")</f>
        <v/>
      </c>
      <c r="R5" s="327" t="str">
        <f>IF($E5="","",$AB$4)</f>
        <v/>
      </c>
      <c r="S5" s="328" t="str">
        <f>IF($E5="","",$AC$4)</f>
        <v/>
      </c>
      <c r="T5" s="326" t="str">
        <f>IFERROR(VLOOKUP($A5,②男入力!$B$10:$AZ$33,44),"")</f>
        <v/>
      </c>
    </row>
    <row r="6" spans="1:37" s="10" customFormat="1" ht="30" customHeight="1" thickBot="1">
      <c r="A6" s="78">
        <f>'⑤-2関東男選択'!AD11</f>
        <v>0</v>
      </c>
      <c r="B6" s="40">
        <v>2</v>
      </c>
      <c r="C6" s="269" t="str">
        <f>IFERROR(VLOOKUP($A6,②男入力!$B$10:$AX$33,40),"")</f>
        <v/>
      </c>
      <c r="D6" s="270">
        <f>'⑤-2関東男選択'!AE11</f>
        <v>0</v>
      </c>
      <c r="E6" s="319" t="str">
        <f>IFERROR(VLOOKUP($A6,②男入力!$B$10:$AX$33,3),"")</f>
        <v/>
      </c>
      <c r="F6" s="320" t="str">
        <f>IFERROR(VLOOKUP($A6,②男入力!$B$10:$AX$33,7),"")</f>
        <v/>
      </c>
      <c r="G6" s="319" t="str">
        <f>IFERROR(VLOOKUP($A6,②男入力!$B$10:$AX$33,11),"")</f>
        <v/>
      </c>
      <c r="H6" s="320" t="str">
        <f>IFERROR(VLOOKUP($A6,②男入力!$B$10:$AX$33,15),"")</f>
        <v/>
      </c>
      <c r="I6" s="321" t="str">
        <f t="shared" si="0"/>
        <v/>
      </c>
      <c r="J6" s="322" t="str">
        <f t="shared" si="1"/>
        <v/>
      </c>
      <c r="K6" s="319" t="str">
        <f t="shared" ref="K6:K28" si="2">IF($E6="","",$Z$4)</f>
        <v/>
      </c>
      <c r="L6" s="320" t="str">
        <f t="shared" ref="L6:L28" si="3">IF($E6="","",$AA$4)</f>
        <v/>
      </c>
      <c r="M6" s="323" t="str">
        <f>IFERROR(VLOOKUP($A6,②男入力!$B$10:$AX$33,19),"")</f>
        <v/>
      </c>
      <c r="N6" s="323" t="str">
        <f>IFERROR(VLOOKUP($A6,②男入力!$B$10:$AX$33,21),"")</f>
        <v/>
      </c>
      <c r="O6" s="324" t="str">
        <f>IFERROR(VLOOKUP($A6,②男入力!$B$10:$AX$33,23),"")</f>
        <v/>
      </c>
      <c r="P6" s="325" t="str">
        <f>IFERROR(VLOOKUP($A6,②男入力!$B$10:$AX$33,34),"")</f>
        <v/>
      </c>
      <c r="Q6" s="326" t="str">
        <f>IFERROR(VLOOKUP($A6,②男入力!$B$10:$AX$33,37),"")</f>
        <v/>
      </c>
      <c r="R6" s="327" t="str">
        <f t="shared" ref="R6:R28" si="4">IF($E6="","",$AB$4)</f>
        <v/>
      </c>
      <c r="S6" s="328" t="str">
        <f t="shared" ref="S6:S28" si="5">IF($E6="","",$AC$4)</f>
        <v/>
      </c>
      <c r="T6" s="326" t="str">
        <f>IFERROR(VLOOKUP($A6,②男入力!$B$10:$AZ$33,44),"")</f>
        <v/>
      </c>
    </row>
    <row r="7" spans="1:37" s="10" customFormat="1" ht="30" customHeight="1" thickBot="1">
      <c r="A7" s="78">
        <f>'⑤-2関東男選択'!AD12</f>
        <v>0</v>
      </c>
      <c r="B7" s="40">
        <v>3</v>
      </c>
      <c r="C7" s="269" t="str">
        <f>IFERROR(VLOOKUP($A7,②男入力!$B$10:$AX$33,40),"")</f>
        <v/>
      </c>
      <c r="D7" s="270">
        <f>'⑤-2関東男選択'!AE12</f>
        <v>0</v>
      </c>
      <c r="E7" s="319" t="str">
        <f>IFERROR(VLOOKUP($A7,②男入力!$B$10:$AX$33,3),"")</f>
        <v/>
      </c>
      <c r="F7" s="320" t="str">
        <f>IFERROR(VLOOKUP($A7,②男入力!$B$10:$AX$33,7),"")</f>
        <v/>
      </c>
      <c r="G7" s="319" t="str">
        <f>IFERROR(VLOOKUP($A7,②男入力!$B$10:$AX$33,11),"")</f>
        <v/>
      </c>
      <c r="H7" s="320" t="str">
        <f>IFERROR(VLOOKUP($A7,②男入力!$B$10:$AX$33,15),"")</f>
        <v/>
      </c>
      <c r="I7" s="321" t="str">
        <f t="shared" si="0"/>
        <v/>
      </c>
      <c r="J7" s="322" t="str">
        <f t="shared" si="1"/>
        <v/>
      </c>
      <c r="K7" s="319" t="str">
        <f t="shared" si="2"/>
        <v/>
      </c>
      <c r="L7" s="320" t="str">
        <f t="shared" si="3"/>
        <v/>
      </c>
      <c r="M7" s="323" t="str">
        <f>IFERROR(VLOOKUP($A7,②男入力!$B$10:$AX$33,19),"")</f>
        <v/>
      </c>
      <c r="N7" s="323" t="str">
        <f>IFERROR(VLOOKUP($A7,②男入力!$B$10:$AX$33,21),"")</f>
        <v/>
      </c>
      <c r="O7" s="324" t="str">
        <f>IFERROR(VLOOKUP($A7,②男入力!$B$10:$AX$33,23),"")</f>
        <v/>
      </c>
      <c r="P7" s="325" t="str">
        <f>IFERROR(VLOOKUP($A7,②男入力!$B$10:$AX$33,34),"")</f>
        <v/>
      </c>
      <c r="Q7" s="326" t="str">
        <f>IFERROR(VLOOKUP($A7,②男入力!$B$10:$AX$33,37),"")</f>
        <v/>
      </c>
      <c r="R7" s="327" t="str">
        <f t="shared" si="4"/>
        <v/>
      </c>
      <c r="S7" s="328" t="str">
        <f t="shared" si="5"/>
        <v/>
      </c>
      <c r="T7" s="326" t="str">
        <f>IFERROR(VLOOKUP($A7,②男入力!$B$10:$AZ$33,44),"")</f>
        <v/>
      </c>
    </row>
    <row r="8" spans="1:37" s="10" customFormat="1" ht="30" customHeight="1" thickBot="1">
      <c r="A8" s="78">
        <f>'⑤-2関東男選択'!AD13</f>
        <v>0</v>
      </c>
      <c r="B8" s="40">
        <v>4</v>
      </c>
      <c r="C8" s="269" t="str">
        <f>IFERROR(VLOOKUP($A8,②男入力!$B$10:$AX$33,40),"")</f>
        <v/>
      </c>
      <c r="D8" s="270">
        <f>'⑤-2関東男選択'!AE13</f>
        <v>0</v>
      </c>
      <c r="E8" s="319" t="str">
        <f>IFERROR(VLOOKUP($A8,②男入力!$B$10:$AX$33,3),"")</f>
        <v/>
      </c>
      <c r="F8" s="320" t="str">
        <f>IFERROR(VLOOKUP($A8,②男入力!$B$10:$AX$33,7),"")</f>
        <v/>
      </c>
      <c r="G8" s="319" t="str">
        <f>IFERROR(VLOOKUP($A8,②男入力!$B$10:$AX$33,11),"")</f>
        <v/>
      </c>
      <c r="H8" s="320" t="str">
        <f>IFERROR(VLOOKUP($A8,②男入力!$B$10:$AX$33,15),"")</f>
        <v/>
      </c>
      <c r="I8" s="321" t="str">
        <f t="shared" si="0"/>
        <v/>
      </c>
      <c r="J8" s="322" t="str">
        <f>IF($E8="","",$Y$4)</f>
        <v/>
      </c>
      <c r="K8" s="319" t="str">
        <f t="shared" si="2"/>
        <v/>
      </c>
      <c r="L8" s="320" t="str">
        <f t="shared" si="3"/>
        <v/>
      </c>
      <c r="M8" s="323" t="str">
        <f>IFERROR(VLOOKUP($A8,②男入力!$B$10:$AX$33,19),"")</f>
        <v/>
      </c>
      <c r="N8" s="323" t="str">
        <f>IFERROR(VLOOKUP($A8,②男入力!$B$10:$AX$33,21),"")</f>
        <v/>
      </c>
      <c r="O8" s="324" t="str">
        <f>IFERROR(VLOOKUP($A8,②男入力!$B$10:$AX$33,23),"")</f>
        <v/>
      </c>
      <c r="P8" s="325" t="str">
        <f>IFERROR(VLOOKUP($A8,②男入力!$B$10:$AX$33,34),"")</f>
        <v/>
      </c>
      <c r="Q8" s="326" t="str">
        <f>IFERROR(VLOOKUP($A8,②男入力!$B$10:$AX$33,37),"")</f>
        <v/>
      </c>
      <c r="R8" s="327" t="str">
        <f t="shared" si="4"/>
        <v/>
      </c>
      <c r="S8" s="328" t="str">
        <f t="shared" si="5"/>
        <v/>
      </c>
      <c r="T8" s="326" t="str">
        <f>IFERROR(VLOOKUP($A8,②男入力!$B$10:$AZ$33,44),"")</f>
        <v/>
      </c>
    </row>
    <row r="9" spans="1:37" s="10" customFormat="1" ht="30" customHeight="1" thickBot="1">
      <c r="A9" s="78">
        <f>'⑤-2関東男選択'!AD14</f>
        <v>0</v>
      </c>
      <c r="B9" s="40">
        <v>5</v>
      </c>
      <c r="C9" s="269" t="str">
        <f>IFERROR(VLOOKUP($A9,②男入力!$B$10:$AX$33,40),"")</f>
        <v/>
      </c>
      <c r="D9" s="270">
        <f>'⑤-2関東男選択'!AE14</f>
        <v>0</v>
      </c>
      <c r="E9" s="319" t="str">
        <f>IFERROR(VLOOKUP($A9,②男入力!$B$10:$AX$33,3),"")</f>
        <v/>
      </c>
      <c r="F9" s="320" t="str">
        <f>IFERROR(VLOOKUP($A9,②男入力!$B$10:$AX$33,7),"")</f>
        <v/>
      </c>
      <c r="G9" s="319" t="str">
        <f>IFERROR(VLOOKUP($A9,②男入力!$B$10:$AX$33,11),"")</f>
        <v/>
      </c>
      <c r="H9" s="320" t="str">
        <f>IFERROR(VLOOKUP($A9,②男入力!$B$10:$AX$33,15),"")</f>
        <v/>
      </c>
      <c r="I9" s="321" t="str">
        <f>IF($E9="","",$X$4)</f>
        <v/>
      </c>
      <c r="J9" s="322" t="str">
        <f t="shared" ref="J9:J28" si="6">IF($E9="","",$Y$4)</f>
        <v/>
      </c>
      <c r="K9" s="319" t="str">
        <f t="shared" si="2"/>
        <v/>
      </c>
      <c r="L9" s="320" t="str">
        <f t="shared" si="3"/>
        <v/>
      </c>
      <c r="M9" s="323" t="str">
        <f>IFERROR(VLOOKUP($A9,②男入力!$B$10:$AX$33,19),"")</f>
        <v/>
      </c>
      <c r="N9" s="323" t="str">
        <f>IFERROR(VLOOKUP($A9,②男入力!$B$10:$AX$33,21),"")</f>
        <v/>
      </c>
      <c r="O9" s="324" t="str">
        <f>IFERROR(VLOOKUP($A9,②男入力!$B$10:$AX$33,23),"")</f>
        <v/>
      </c>
      <c r="P9" s="325" t="str">
        <f>IFERROR(VLOOKUP($A9,②男入力!$B$10:$AX$33,34),"")</f>
        <v/>
      </c>
      <c r="Q9" s="326" t="str">
        <f>IFERROR(VLOOKUP($A9,②男入力!$B$10:$AX$33,37),"")</f>
        <v/>
      </c>
      <c r="R9" s="327" t="str">
        <f t="shared" si="4"/>
        <v/>
      </c>
      <c r="S9" s="328" t="str">
        <f t="shared" si="5"/>
        <v/>
      </c>
      <c r="T9" s="326" t="str">
        <f>IFERROR(VLOOKUP($A9,②男入力!$B$10:$AZ$33,44),"")</f>
        <v/>
      </c>
    </row>
    <row r="10" spans="1:37" s="10" customFormat="1" ht="30" customHeight="1" thickBot="1">
      <c r="A10" s="78">
        <f>'⑤-2関東男選択'!AD15</f>
        <v>0</v>
      </c>
      <c r="B10" s="40">
        <v>6</v>
      </c>
      <c r="C10" s="269" t="str">
        <f>IFERROR(VLOOKUP($A10,②男入力!$B$10:$AX$33,40),"")</f>
        <v/>
      </c>
      <c r="D10" s="270">
        <f>'⑤-2関東男選択'!AE15</f>
        <v>0</v>
      </c>
      <c r="E10" s="319" t="str">
        <f>IFERROR(VLOOKUP($A10,②男入力!$B$10:$AX$33,3),"")</f>
        <v/>
      </c>
      <c r="F10" s="320" t="str">
        <f>IFERROR(VLOOKUP($A10,②男入力!$B$10:$AX$33,7),"")</f>
        <v/>
      </c>
      <c r="G10" s="319" t="str">
        <f>IFERROR(VLOOKUP($A10,②男入力!$B$10:$AX$33,11),"")</f>
        <v/>
      </c>
      <c r="H10" s="320" t="str">
        <f>IFERROR(VLOOKUP($A10,②男入力!$B$10:$AX$33,15),"")</f>
        <v/>
      </c>
      <c r="I10" s="321" t="str">
        <f t="shared" ref="I10:I28" si="7">IF($E10="","",$X$4)</f>
        <v/>
      </c>
      <c r="J10" s="322" t="str">
        <f t="shared" si="6"/>
        <v/>
      </c>
      <c r="K10" s="319" t="str">
        <f t="shared" si="2"/>
        <v/>
      </c>
      <c r="L10" s="320" t="str">
        <f t="shared" si="3"/>
        <v/>
      </c>
      <c r="M10" s="323" t="str">
        <f>IFERROR(VLOOKUP($A10,②男入力!$B$10:$AX$33,19),"")</f>
        <v/>
      </c>
      <c r="N10" s="323" t="str">
        <f>IFERROR(VLOOKUP($A10,②男入力!$B$10:$AX$33,21),"")</f>
        <v/>
      </c>
      <c r="O10" s="324" t="str">
        <f>IFERROR(VLOOKUP($A10,②男入力!$B$10:$AX$33,23),"")</f>
        <v/>
      </c>
      <c r="P10" s="325" t="str">
        <f>IFERROR(VLOOKUP($A10,②男入力!$B$10:$AX$33,34),"")</f>
        <v/>
      </c>
      <c r="Q10" s="326" t="str">
        <f>IFERROR(VLOOKUP($A10,②男入力!$B$10:$AX$33,37),"")</f>
        <v/>
      </c>
      <c r="R10" s="327" t="str">
        <f t="shared" si="4"/>
        <v/>
      </c>
      <c r="S10" s="328" t="str">
        <f t="shared" si="5"/>
        <v/>
      </c>
      <c r="T10" s="326" t="str">
        <f>IFERROR(VLOOKUP($A10,②男入力!$B$10:$AZ$33,44),"")</f>
        <v/>
      </c>
    </row>
    <row r="11" spans="1:37" s="10" customFormat="1" ht="30" customHeight="1" thickBot="1">
      <c r="A11" s="78">
        <f>'⑤-2関東男選択'!AD16</f>
        <v>0</v>
      </c>
      <c r="B11" s="40">
        <v>7</v>
      </c>
      <c r="C11" s="269" t="str">
        <f>IFERROR(VLOOKUP($A11,②男入力!$B$10:$AX$33,40),"")</f>
        <v/>
      </c>
      <c r="D11" s="270">
        <f>'⑤-2関東男選択'!AE16</f>
        <v>0</v>
      </c>
      <c r="E11" s="319" t="str">
        <f>IFERROR(VLOOKUP($A11,②男入力!$B$10:$AX$33,3),"")</f>
        <v/>
      </c>
      <c r="F11" s="320" t="str">
        <f>IFERROR(VLOOKUP($A11,②男入力!$B$10:$AX$33,7),"")</f>
        <v/>
      </c>
      <c r="G11" s="319" t="str">
        <f>IFERROR(VLOOKUP($A11,②男入力!$B$10:$AX$33,11),"")</f>
        <v/>
      </c>
      <c r="H11" s="320" t="str">
        <f>IFERROR(VLOOKUP($A11,②男入力!$B$10:$AX$33,15),"")</f>
        <v/>
      </c>
      <c r="I11" s="321" t="str">
        <f t="shared" si="7"/>
        <v/>
      </c>
      <c r="J11" s="322" t="str">
        <f t="shared" si="6"/>
        <v/>
      </c>
      <c r="K11" s="319" t="str">
        <f t="shared" si="2"/>
        <v/>
      </c>
      <c r="L11" s="320" t="str">
        <f t="shared" si="3"/>
        <v/>
      </c>
      <c r="M11" s="323" t="str">
        <f>IFERROR(VLOOKUP($A11,②男入力!$B$10:$AX$33,19),"")</f>
        <v/>
      </c>
      <c r="N11" s="323" t="str">
        <f>IFERROR(VLOOKUP($A11,②男入力!$B$10:$AX$33,21),"")</f>
        <v/>
      </c>
      <c r="O11" s="324" t="str">
        <f>IFERROR(VLOOKUP($A11,②男入力!$B$10:$AX$33,23),"")</f>
        <v/>
      </c>
      <c r="P11" s="325" t="str">
        <f>IFERROR(VLOOKUP($A11,②男入力!$B$10:$AX$33,34),"")</f>
        <v/>
      </c>
      <c r="Q11" s="326" t="str">
        <f>IFERROR(VLOOKUP($A11,②男入力!$B$10:$AX$33,37),"")</f>
        <v/>
      </c>
      <c r="R11" s="327" t="str">
        <f t="shared" si="4"/>
        <v/>
      </c>
      <c r="S11" s="328" t="str">
        <f t="shared" si="5"/>
        <v/>
      </c>
      <c r="T11" s="326" t="str">
        <f>IFERROR(VLOOKUP($A11,②男入力!$B$10:$AZ$33,44),"")</f>
        <v/>
      </c>
    </row>
    <row r="12" spans="1:37" s="10" customFormat="1" ht="30" customHeight="1" thickBot="1">
      <c r="A12" s="78">
        <f>'⑤-2関東男選択'!AD17</f>
        <v>0</v>
      </c>
      <c r="B12" s="40">
        <v>8</v>
      </c>
      <c r="C12" s="269" t="str">
        <f>IFERROR(VLOOKUP($A12,②男入力!$B$10:$AX$33,40),"")</f>
        <v/>
      </c>
      <c r="D12" s="270">
        <f>'⑤-2関東男選択'!AE17</f>
        <v>0</v>
      </c>
      <c r="E12" s="319" t="str">
        <f>IFERROR(VLOOKUP($A12,②男入力!$B$10:$AX$33,3),"")</f>
        <v/>
      </c>
      <c r="F12" s="320" t="str">
        <f>IFERROR(VLOOKUP($A12,②男入力!$B$10:$AX$33,7),"")</f>
        <v/>
      </c>
      <c r="G12" s="319" t="str">
        <f>IFERROR(VLOOKUP($A12,②男入力!$B$10:$AX$33,11),"")</f>
        <v/>
      </c>
      <c r="H12" s="320" t="str">
        <f>IFERROR(VLOOKUP($A12,②男入力!$B$10:$AX$33,15),"")</f>
        <v/>
      </c>
      <c r="I12" s="321" t="str">
        <f t="shared" si="7"/>
        <v/>
      </c>
      <c r="J12" s="322" t="str">
        <f t="shared" si="6"/>
        <v/>
      </c>
      <c r="K12" s="319" t="str">
        <f t="shared" si="2"/>
        <v/>
      </c>
      <c r="L12" s="320" t="str">
        <f t="shared" si="3"/>
        <v/>
      </c>
      <c r="M12" s="323" t="str">
        <f>IFERROR(VLOOKUP($A12,②男入力!$B$10:$AX$33,19),"")</f>
        <v/>
      </c>
      <c r="N12" s="323" t="str">
        <f>IFERROR(VLOOKUP($A12,②男入力!$B$10:$AX$33,21),"")</f>
        <v/>
      </c>
      <c r="O12" s="324" t="str">
        <f>IFERROR(VLOOKUP($A12,②男入力!$B$10:$AX$33,23),"")</f>
        <v/>
      </c>
      <c r="P12" s="325" t="str">
        <f>IFERROR(VLOOKUP($A12,②男入力!$B$10:$AX$33,34),"")</f>
        <v/>
      </c>
      <c r="Q12" s="326" t="str">
        <f>IFERROR(VLOOKUP($A12,②男入力!$B$10:$AX$33,37),"")</f>
        <v/>
      </c>
      <c r="R12" s="327" t="str">
        <f t="shared" si="4"/>
        <v/>
      </c>
      <c r="S12" s="328" t="str">
        <f t="shared" si="5"/>
        <v/>
      </c>
      <c r="T12" s="326" t="str">
        <f>IFERROR(VLOOKUP($A12,②男入力!$B$10:$AZ$33,44),"")</f>
        <v/>
      </c>
    </row>
    <row r="13" spans="1:37" s="10" customFormat="1" ht="30" customHeight="1" thickBot="1">
      <c r="A13" s="78">
        <f>'⑤-2関東男選択'!AD18</f>
        <v>0</v>
      </c>
      <c r="B13" s="40">
        <v>9</v>
      </c>
      <c r="C13" s="269" t="str">
        <f>IFERROR(VLOOKUP($A13,②男入力!$B$10:$AX$33,40),"")</f>
        <v/>
      </c>
      <c r="D13" s="270">
        <f>'⑤-2関東男選択'!AE18</f>
        <v>0</v>
      </c>
      <c r="E13" s="319" t="str">
        <f>IFERROR(VLOOKUP($A13,②男入力!$B$10:$AX$33,3),"")</f>
        <v/>
      </c>
      <c r="F13" s="320" t="str">
        <f>IFERROR(VLOOKUP($A13,②男入力!$B$10:$AX$33,7),"")</f>
        <v/>
      </c>
      <c r="G13" s="319" t="str">
        <f>IFERROR(VLOOKUP($A13,②男入力!$B$10:$AX$33,11),"")</f>
        <v/>
      </c>
      <c r="H13" s="320" t="str">
        <f>IFERROR(VLOOKUP($A13,②男入力!$B$10:$AX$33,15),"")</f>
        <v/>
      </c>
      <c r="I13" s="321" t="str">
        <f t="shared" si="7"/>
        <v/>
      </c>
      <c r="J13" s="322" t="str">
        <f t="shared" si="6"/>
        <v/>
      </c>
      <c r="K13" s="319" t="str">
        <f t="shared" si="2"/>
        <v/>
      </c>
      <c r="L13" s="320" t="str">
        <f t="shared" si="3"/>
        <v/>
      </c>
      <c r="M13" s="323" t="str">
        <f>IFERROR(VLOOKUP($A13,②男入力!$B$10:$AX$33,19),"")</f>
        <v/>
      </c>
      <c r="N13" s="323" t="str">
        <f>IFERROR(VLOOKUP($A13,②男入力!$B$10:$AX$33,21),"")</f>
        <v/>
      </c>
      <c r="O13" s="324" t="str">
        <f>IFERROR(VLOOKUP($A13,②男入力!$B$10:$AX$33,23),"")</f>
        <v/>
      </c>
      <c r="P13" s="325" t="str">
        <f>IFERROR(VLOOKUP($A13,②男入力!$B$10:$AX$33,34),"")</f>
        <v/>
      </c>
      <c r="Q13" s="326" t="str">
        <f>IFERROR(VLOOKUP($A13,②男入力!$B$10:$AX$33,37),"")</f>
        <v/>
      </c>
      <c r="R13" s="327" t="str">
        <f t="shared" si="4"/>
        <v/>
      </c>
      <c r="S13" s="328" t="str">
        <f t="shared" si="5"/>
        <v/>
      </c>
      <c r="T13" s="326" t="str">
        <f>IFERROR(VLOOKUP($A13,②男入力!$B$10:$AZ$33,44),"")</f>
        <v/>
      </c>
    </row>
    <row r="14" spans="1:37" s="10" customFormat="1" ht="30" customHeight="1" thickBot="1">
      <c r="A14" s="78">
        <f>'⑤-2関東男選択'!AD19</f>
        <v>0</v>
      </c>
      <c r="B14" s="40">
        <v>10</v>
      </c>
      <c r="C14" s="269" t="str">
        <f>IFERROR(VLOOKUP($A14,②男入力!$B$10:$AX$33,40),"")</f>
        <v/>
      </c>
      <c r="D14" s="270">
        <f>'⑤-2関東男選択'!AE19</f>
        <v>0</v>
      </c>
      <c r="E14" s="319" t="str">
        <f>IFERROR(VLOOKUP($A14,②男入力!$B$10:$AX$33,3),"")</f>
        <v/>
      </c>
      <c r="F14" s="320" t="str">
        <f>IFERROR(VLOOKUP($A14,②男入力!$B$10:$AX$33,7),"")</f>
        <v/>
      </c>
      <c r="G14" s="319" t="str">
        <f>IFERROR(VLOOKUP($A14,②男入力!$B$10:$AX$33,11),"")</f>
        <v/>
      </c>
      <c r="H14" s="320" t="str">
        <f>IFERROR(VLOOKUP($A14,②男入力!$B$10:$AX$33,15),"")</f>
        <v/>
      </c>
      <c r="I14" s="321" t="str">
        <f t="shared" si="7"/>
        <v/>
      </c>
      <c r="J14" s="322" t="str">
        <f t="shared" si="6"/>
        <v/>
      </c>
      <c r="K14" s="319" t="str">
        <f t="shared" si="2"/>
        <v/>
      </c>
      <c r="L14" s="320" t="str">
        <f t="shared" si="3"/>
        <v/>
      </c>
      <c r="M14" s="323" t="str">
        <f>IFERROR(VLOOKUP($A14,②男入力!$B$10:$AX$33,19),"")</f>
        <v/>
      </c>
      <c r="N14" s="323" t="str">
        <f>IFERROR(VLOOKUP($A14,②男入力!$B$10:$AX$33,21),"")</f>
        <v/>
      </c>
      <c r="O14" s="324" t="str">
        <f>IFERROR(VLOOKUP($A14,②男入力!$B$10:$AX$33,23),"")</f>
        <v/>
      </c>
      <c r="P14" s="325" t="str">
        <f>IFERROR(VLOOKUP($A14,②男入力!$B$10:$AX$33,34),"")</f>
        <v/>
      </c>
      <c r="Q14" s="326" t="str">
        <f>IFERROR(VLOOKUP($A14,②男入力!$B$10:$AX$33,37),"")</f>
        <v/>
      </c>
      <c r="R14" s="327" t="str">
        <f t="shared" si="4"/>
        <v/>
      </c>
      <c r="S14" s="328" t="str">
        <f t="shared" si="5"/>
        <v/>
      </c>
      <c r="T14" s="326" t="str">
        <f>IFERROR(VLOOKUP($A14,②男入力!$B$10:$AZ$33,44),"")</f>
        <v/>
      </c>
    </row>
    <row r="15" spans="1:37" s="10" customFormat="1" ht="30" customHeight="1" thickBot="1">
      <c r="A15" s="78">
        <f>'⑤-2関東男選択'!AD20</f>
        <v>0</v>
      </c>
      <c r="B15" s="40">
        <v>11</v>
      </c>
      <c r="C15" s="269" t="str">
        <f>IFERROR(VLOOKUP($A15,②男入力!$B$10:$AX$33,40),"")</f>
        <v/>
      </c>
      <c r="D15" s="270">
        <f>'⑤-2関東男選択'!AE20</f>
        <v>0</v>
      </c>
      <c r="E15" s="319" t="str">
        <f>IFERROR(VLOOKUP($A15,②男入力!$B$10:$AX$33,3),"")</f>
        <v/>
      </c>
      <c r="F15" s="320" t="str">
        <f>IFERROR(VLOOKUP($A15,②男入力!$B$10:$AX$33,7),"")</f>
        <v/>
      </c>
      <c r="G15" s="319" t="str">
        <f>IFERROR(VLOOKUP($A15,②男入力!$B$10:$AX$33,11),"")</f>
        <v/>
      </c>
      <c r="H15" s="320" t="str">
        <f>IFERROR(VLOOKUP($A15,②男入力!$B$10:$AX$33,15),"")</f>
        <v/>
      </c>
      <c r="I15" s="321" t="str">
        <f t="shared" si="7"/>
        <v/>
      </c>
      <c r="J15" s="322" t="str">
        <f t="shared" si="6"/>
        <v/>
      </c>
      <c r="K15" s="319" t="str">
        <f t="shared" si="2"/>
        <v/>
      </c>
      <c r="L15" s="320" t="str">
        <f t="shared" si="3"/>
        <v/>
      </c>
      <c r="M15" s="323" t="str">
        <f>IFERROR(VLOOKUP($A15,②男入力!$B$10:$AX$33,19),"")</f>
        <v/>
      </c>
      <c r="N15" s="323" t="str">
        <f>IFERROR(VLOOKUP($A15,②男入力!$B$10:$AX$33,21),"")</f>
        <v/>
      </c>
      <c r="O15" s="324" t="str">
        <f>IFERROR(VLOOKUP($A15,②男入力!$B$10:$AX$33,23),"")</f>
        <v/>
      </c>
      <c r="P15" s="325" t="str">
        <f>IFERROR(VLOOKUP($A15,②男入力!$B$10:$AX$33,34),"")</f>
        <v/>
      </c>
      <c r="Q15" s="326" t="str">
        <f>IFERROR(VLOOKUP($A15,②男入力!$B$10:$AX$33,37),"")</f>
        <v/>
      </c>
      <c r="R15" s="327" t="str">
        <f t="shared" si="4"/>
        <v/>
      </c>
      <c r="S15" s="328" t="str">
        <f t="shared" si="5"/>
        <v/>
      </c>
      <c r="T15" s="326" t="str">
        <f>IFERROR(VLOOKUP($A15,②男入力!$B$10:$AZ$33,44),"")</f>
        <v/>
      </c>
    </row>
    <row r="16" spans="1:37" s="10" customFormat="1" ht="30" customHeight="1" thickBot="1">
      <c r="A16" s="78">
        <f>'⑤-2関東男選択'!AD21</f>
        <v>0</v>
      </c>
      <c r="B16" s="40">
        <v>12</v>
      </c>
      <c r="C16" s="269" t="str">
        <f>IFERROR(VLOOKUP($A16,②男入力!$B$10:$AX$33,40),"")</f>
        <v/>
      </c>
      <c r="D16" s="270">
        <f>'⑤-2関東男選択'!AE21</f>
        <v>0</v>
      </c>
      <c r="E16" s="319" t="str">
        <f>IFERROR(VLOOKUP($A16,②男入力!$B$10:$AX$33,3),"")</f>
        <v/>
      </c>
      <c r="F16" s="320" t="str">
        <f>IFERROR(VLOOKUP($A16,②男入力!$B$10:$AX$33,7),"")</f>
        <v/>
      </c>
      <c r="G16" s="319" t="str">
        <f>IFERROR(VLOOKUP($A16,②男入力!$B$10:$AX$33,11),"")</f>
        <v/>
      </c>
      <c r="H16" s="320" t="str">
        <f>IFERROR(VLOOKUP($A16,②男入力!$B$10:$AX$33,15),"")</f>
        <v/>
      </c>
      <c r="I16" s="321" t="str">
        <f t="shared" si="7"/>
        <v/>
      </c>
      <c r="J16" s="322" t="str">
        <f t="shared" si="6"/>
        <v/>
      </c>
      <c r="K16" s="319" t="str">
        <f t="shared" si="2"/>
        <v/>
      </c>
      <c r="L16" s="320" t="str">
        <f t="shared" si="3"/>
        <v/>
      </c>
      <c r="M16" s="323" t="str">
        <f>IFERROR(VLOOKUP($A16,②男入力!$B$10:$AX$33,19),"")</f>
        <v/>
      </c>
      <c r="N16" s="323" t="str">
        <f>IFERROR(VLOOKUP($A16,②男入力!$B$10:$AX$33,21),"")</f>
        <v/>
      </c>
      <c r="O16" s="324" t="str">
        <f>IFERROR(VLOOKUP($A16,②男入力!$B$10:$AX$33,23),"")</f>
        <v/>
      </c>
      <c r="P16" s="325" t="str">
        <f>IFERROR(VLOOKUP($A16,②男入力!$B$10:$AX$33,34),"")</f>
        <v/>
      </c>
      <c r="Q16" s="326" t="str">
        <f>IFERROR(VLOOKUP($A16,②男入力!$B$10:$AX$33,37),"")</f>
        <v/>
      </c>
      <c r="R16" s="327" t="str">
        <f t="shared" si="4"/>
        <v/>
      </c>
      <c r="S16" s="328" t="str">
        <f t="shared" si="5"/>
        <v/>
      </c>
      <c r="T16" s="326" t="str">
        <f>IFERROR(VLOOKUP($A16,②男入力!$B$10:$AZ$33,44),"")</f>
        <v/>
      </c>
    </row>
    <row r="17" spans="1:29" s="10" customFormat="1" ht="30" customHeight="1" thickBot="1">
      <c r="A17" s="78">
        <f>'⑤-2関東男選択'!AD22</f>
        <v>0</v>
      </c>
      <c r="B17" s="40">
        <v>13</v>
      </c>
      <c r="C17" s="269" t="str">
        <f>IFERROR(VLOOKUP($A17,②男入力!$B$10:$AX$33,40),"")</f>
        <v/>
      </c>
      <c r="D17" s="270">
        <f>'⑤-2関東男選択'!AE22</f>
        <v>0</v>
      </c>
      <c r="E17" s="319" t="str">
        <f>IFERROR(VLOOKUP($A17,②男入力!$B$10:$AX$33,3),"")</f>
        <v/>
      </c>
      <c r="F17" s="320" t="str">
        <f>IFERROR(VLOOKUP($A17,②男入力!$B$10:$AX$33,7),"")</f>
        <v/>
      </c>
      <c r="G17" s="319" t="str">
        <f>IFERROR(VLOOKUP($A17,②男入力!$B$10:$AX$33,11),"")</f>
        <v/>
      </c>
      <c r="H17" s="320" t="str">
        <f>IFERROR(VLOOKUP($A17,②男入力!$B$10:$AX$33,15),"")</f>
        <v/>
      </c>
      <c r="I17" s="321" t="str">
        <f t="shared" si="7"/>
        <v/>
      </c>
      <c r="J17" s="322" t="str">
        <f t="shared" si="6"/>
        <v/>
      </c>
      <c r="K17" s="319" t="str">
        <f t="shared" si="2"/>
        <v/>
      </c>
      <c r="L17" s="320" t="str">
        <f t="shared" si="3"/>
        <v/>
      </c>
      <c r="M17" s="323" t="str">
        <f>IFERROR(VLOOKUP($A17,②男入力!$B$10:$AX$33,19),"")</f>
        <v/>
      </c>
      <c r="N17" s="323" t="str">
        <f>IFERROR(VLOOKUP($A17,②男入力!$B$10:$AX$33,21),"")</f>
        <v/>
      </c>
      <c r="O17" s="324" t="str">
        <f>IFERROR(VLOOKUP($A17,②男入力!$B$10:$AX$33,23),"")</f>
        <v/>
      </c>
      <c r="P17" s="325" t="str">
        <f>IFERROR(VLOOKUP($A17,②男入力!$B$10:$AX$33,34),"")</f>
        <v/>
      </c>
      <c r="Q17" s="326" t="str">
        <f>IFERROR(VLOOKUP($A17,②男入力!$B$10:$AX$33,37),"")</f>
        <v/>
      </c>
      <c r="R17" s="327" t="str">
        <f t="shared" si="4"/>
        <v/>
      </c>
      <c r="S17" s="328" t="str">
        <f t="shared" si="5"/>
        <v/>
      </c>
      <c r="T17" s="326" t="str">
        <f>IFERROR(VLOOKUP($A17,②男入力!$B$10:$AZ$33,44),"")</f>
        <v/>
      </c>
    </row>
    <row r="18" spans="1:29" s="10" customFormat="1" ht="30" customHeight="1" thickBot="1">
      <c r="A18" s="78">
        <f>'⑤-2関東男選択'!AD23</f>
        <v>0</v>
      </c>
      <c r="B18" s="40">
        <v>14</v>
      </c>
      <c r="C18" s="269" t="str">
        <f>IFERROR(VLOOKUP($A18,②男入力!$B$10:$AX$33,40),"")</f>
        <v/>
      </c>
      <c r="D18" s="270">
        <f>'⑤-2関東男選択'!AE23</f>
        <v>0</v>
      </c>
      <c r="E18" s="319" t="str">
        <f>IFERROR(VLOOKUP($A18,②男入力!$B$10:$AX$33,3),"")</f>
        <v/>
      </c>
      <c r="F18" s="320" t="str">
        <f>IFERROR(VLOOKUP($A18,②男入力!$B$10:$AX$33,7),"")</f>
        <v/>
      </c>
      <c r="G18" s="319" t="str">
        <f>IFERROR(VLOOKUP($A18,②男入力!$B$10:$AX$33,11),"")</f>
        <v/>
      </c>
      <c r="H18" s="320" t="str">
        <f>IFERROR(VLOOKUP($A18,②男入力!$B$10:$AX$33,15),"")</f>
        <v/>
      </c>
      <c r="I18" s="321" t="str">
        <f t="shared" si="7"/>
        <v/>
      </c>
      <c r="J18" s="322" t="str">
        <f t="shared" si="6"/>
        <v/>
      </c>
      <c r="K18" s="319" t="str">
        <f t="shared" si="2"/>
        <v/>
      </c>
      <c r="L18" s="320" t="str">
        <f t="shared" si="3"/>
        <v/>
      </c>
      <c r="M18" s="323" t="str">
        <f>IFERROR(VLOOKUP($A18,②男入力!$B$10:$AX$33,19),"")</f>
        <v/>
      </c>
      <c r="N18" s="323" t="str">
        <f>IFERROR(VLOOKUP($A18,②男入力!$B$10:$AX$33,21),"")</f>
        <v/>
      </c>
      <c r="O18" s="324" t="str">
        <f>IFERROR(VLOOKUP($A18,②男入力!$B$10:$AX$33,23),"")</f>
        <v/>
      </c>
      <c r="P18" s="325" t="str">
        <f>IFERROR(VLOOKUP($A18,②男入力!$B$10:$AX$33,34),"")</f>
        <v/>
      </c>
      <c r="Q18" s="326" t="str">
        <f>IFERROR(VLOOKUP($A18,②男入力!$B$10:$AX$33,37),"")</f>
        <v/>
      </c>
      <c r="R18" s="327" t="str">
        <f t="shared" si="4"/>
        <v/>
      </c>
      <c r="S18" s="328" t="str">
        <f t="shared" si="5"/>
        <v/>
      </c>
      <c r="T18" s="326" t="str">
        <f>IFERROR(VLOOKUP($A18,②男入力!$B$10:$AZ$33,44),"")</f>
        <v/>
      </c>
    </row>
    <row r="19" spans="1:29" s="10" customFormat="1" ht="30" customHeight="1" thickBot="1">
      <c r="A19" s="78">
        <f>'⑤-2関東男選択'!AD24</f>
        <v>0</v>
      </c>
      <c r="B19" s="40">
        <v>15</v>
      </c>
      <c r="C19" s="269" t="str">
        <f>IFERROR(VLOOKUP($A19,②男入力!$B$10:$AX$33,40),"")</f>
        <v/>
      </c>
      <c r="D19" s="270">
        <f>'⑤-2関東男選択'!AE24</f>
        <v>0</v>
      </c>
      <c r="E19" s="319" t="str">
        <f>IFERROR(VLOOKUP($A19,②男入力!$B$10:$AX$33,3),"")</f>
        <v/>
      </c>
      <c r="F19" s="320" t="str">
        <f>IFERROR(VLOOKUP($A19,②男入力!$B$10:$AX$33,7),"")</f>
        <v/>
      </c>
      <c r="G19" s="319" t="str">
        <f>IFERROR(VLOOKUP($A19,②男入力!$B$10:$AX$33,11),"")</f>
        <v/>
      </c>
      <c r="H19" s="320" t="str">
        <f>IFERROR(VLOOKUP($A19,②男入力!$B$10:$AX$33,15),"")</f>
        <v/>
      </c>
      <c r="I19" s="321" t="str">
        <f t="shared" si="7"/>
        <v/>
      </c>
      <c r="J19" s="322" t="str">
        <f t="shared" si="6"/>
        <v/>
      </c>
      <c r="K19" s="319" t="str">
        <f t="shared" si="2"/>
        <v/>
      </c>
      <c r="L19" s="320" t="str">
        <f t="shared" si="3"/>
        <v/>
      </c>
      <c r="M19" s="323" t="str">
        <f>IFERROR(VLOOKUP($A19,②男入力!$B$10:$AX$33,19),"")</f>
        <v/>
      </c>
      <c r="N19" s="323" t="str">
        <f>IFERROR(VLOOKUP($A19,②男入力!$B$10:$AX$33,21),"")</f>
        <v/>
      </c>
      <c r="O19" s="324" t="str">
        <f>IFERROR(VLOOKUP($A19,②男入力!$B$10:$AX$33,23),"")</f>
        <v/>
      </c>
      <c r="P19" s="325" t="str">
        <f>IFERROR(VLOOKUP($A19,②男入力!$B$10:$AX$33,34),"")</f>
        <v/>
      </c>
      <c r="Q19" s="326" t="str">
        <f>IFERROR(VLOOKUP($A19,②男入力!$B$10:$AX$33,37),"")</f>
        <v/>
      </c>
      <c r="R19" s="327" t="str">
        <f t="shared" si="4"/>
        <v/>
      </c>
      <c r="S19" s="328" t="str">
        <f t="shared" si="5"/>
        <v/>
      </c>
      <c r="T19" s="326" t="str">
        <f>IFERROR(VLOOKUP($A19,②男入力!$B$10:$AZ$33,44),"")</f>
        <v/>
      </c>
    </row>
    <row r="20" spans="1:29" s="10" customFormat="1" ht="30" customHeight="1" thickBot="1">
      <c r="A20" s="78">
        <f>'⑤-2関東男選択'!AD25</f>
        <v>0</v>
      </c>
      <c r="B20" s="40">
        <v>16</v>
      </c>
      <c r="C20" s="269" t="str">
        <f>IFERROR(VLOOKUP($A20,②男入力!$B$10:$AX$33,40),"")</f>
        <v/>
      </c>
      <c r="D20" s="270">
        <f>'⑤-2関東男選択'!AE25</f>
        <v>0</v>
      </c>
      <c r="E20" s="319" t="str">
        <f>IFERROR(VLOOKUP($A20,②男入力!$B$10:$AX$33,3),"")</f>
        <v/>
      </c>
      <c r="F20" s="320" t="str">
        <f>IFERROR(VLOOKUP($A20,②男入力!$B$10:$AX$33,7),"")</f>
        <v/>
      </c>
      <c r="G20" s="319" t="str">
        <f>IFERROR(VLOOKUP($A20,②男入力!$B$10:$AX$33,11),"")</f>
        <v/>
      </c>
      <c r="H20" s="320" t="str">
        <f>IFERROR(VLOOKUP($A20,②男入力!$B$10:$AX$33,15),"")</f>
        <v/>
      </c>
      <c r="I20" s="321" t="str">
        <f t="shared" si="7"/>
        <v/>
      </c>
      <c r="J20" s="322" t="str">
        <f t="shared" si="6"/>
        <v/>
      </c>
      <c r="K20" s="319" t="str">
        <f t="shared" si="2"/>
        <v/>
      </c>
      <c r="L20" s="320" t="str">
        <f t="shared" si="3"/>
        <v/>
      </c>
      <c r="M20" s="323" t="str">
        <f>IFERROR(VLOOKUP($A20,②男入力!$B$10:$AX$33,19),"")</f>
        <v/>
      </c>
      <c r="N20" s="323" t="str">
        <f>IFERROR(VLOOKUP($A20,②男入力!$B$10:$AX$33,21),"")</f>
        <v/>
      </c>
      <c r="O20" s="324" t="str">
        <f>IFERROR(VLOOKUP($A20,②男入力!$B$10:$AX$33,23),"")</f>
        <v/>
      </c>
      <c r="P20" s="325" t="str">
        <f>IFERROR(VLOOKUP($A20,②男入力!$B$10:$AX$33,34),"")</f>
        <v/>
      </c>
      <c r="Q20" s="326" t="str">
        <f>IFERROR(VLOOKUP($A20,②男入力!$B$10:$AX$33,37),"")</f>
        <v/>
      </c>
      <c r="R20" s="327" t="str">
        <f t="shared" si="4"/>
        <v/>
      </c>
      <c r="S20" s="328" t="str">
        <f t="shared" si="5"/>
        <v/>
      </c>
      <c r="T20" s="326" t="str">
        <f>IFERROR(VLOOKUP($A20,②男入力!$B$10:$AZ$33,44),"")</f>
        <v/>
      </c>
    </row>
    <row r="21" spans="1:29" s="10" customFormat="1" ht="30" customHeight="1" thickBot="1">
      <c r="A21" s="78">
        <f>'⑤-2関東男選択'!AD26</f>
        <v>0</v>
      </c>
      <c r="B21" s="40">
        <v>17</v>
      </c>
      <c r="C21" s="269" t="str">
        <f>IFERROR(VLOOKUP($A21,②男入力!$B$10:$AX$33,40),"")</f>
        <v/>
      </c>
      <c r="D21" s="270">
        <f>'⑤-2関東男選択'!AE26</f>
        <v>0</v>
      </c>
      <c r="E21" s="319" t="str">
        <f>IFERROR(VLOOKUP($A21,②男入力!$B$10:$AX$33,3),"")</f>
        <v/>
      </c>
      <c r="F21" s="320" t="str">
        <f>IFERROR(VLOOKUP($A21,②男入力!$B$10:$AX$33,7),"")</f>
        <v/>
      </c>
      <c r="G21" s="319" t="str">
        <f>IFERROR(VLOOKUP($A21,②男入力!$B$10:$AX$33,11),"")</f>
        <v/>
      </c>
      <c r="H21" s="320" t="str">
        <f>IFERROR(VLOOKUP($A21,②男入力!$B$10:$AX$33,15),"")</f>
        <v/>
      </c>
      <c r="I21" s="321" t="str">
        <f t="shared" si="7"/>
        <v/>
      </c>
      <c r="J21" s="322" t="str">
        <f t="shared" si="6"/>
        <v/>
      </c>
      <c r="K21" s="319" t="str">
        <f t="shared" si="2"/>
        <v/>
      </c>
      <c r="L21" s="320" t="str">
        <f t="shared" si="3"/>
        <v/>
      </c>
      <c r="M21" s="323" t="str">
        <f>IFERROR(VLOOKUP($A21,②男入力!$B$10:$AX$33,19),"")</f>
        <v/>
      </c>
      <c r="N21" s="323" t="str">
        <f>IFERROR(VLOOKUP($A21,②男入力!$B$10:$AX$33,21),"")</f>
        <v/>
      </c>
      <c r="O21" s="324" t="str">
        <f>IFERROR(VLOOKUP($A21,②男入力!$B$10:$AX$33,23),"")</f>
        <v/>
      </c>
      <c r="P21" s="325" t="str">
        <f>IFERROR(VLOOKUP($A21,②男入力!$B$10:$AX$33,34),"")</f>
        <v/>
      </c>
      <c r="Q21" s="326" t="str">
        <f>IFERROR(VLOOKUP($A21,②男入力!$B$10:$AX$33,37),"")</f>
        <v/>
      </c>
      <c r="R21" s="327" t="str">
        <f t="shared" si="4"/>
        <v/>
      </c>
      <c r="S21" s="328" t="str">
        <f t="shared" si="5"/>
        <v/>
      </c>
      <c r="T21" s="326" t="str">
        <f>IFERROR(VLOOKUP($A21,②男入力!$B$10:$AZ$33,44),"")</f>
        <v/>
      </c>
    </row>
    <row r="22" spans="1:29" s="10" customFormat="1" ht="30" customHeight="1" thickBot="1">
      <c r="A22" s="78">
        <f>'⑤-2関東男選択'!AD27</f>
        <v>0</v>
      </c>
      <c r="B22" s="40">
        <v>18</v>
      </c>
      <c r="C22" s="269" t="str">
        <f>IFERROR(VLOOKUP($A22,②男入力!$B$10:$AX$33,40),"")</f>
        <v/>
      </c>
      <c r="D22" s="270">
        <f>'⑤-2関東男選択'!AE27</f>
        <v>0</v>
      </c>
      <c r="E22" s="319" t="str">
        <f>IFERROR(VLOOKUP($A22,②男入力!$B$10:$AX$33,3),"")</f>
        <v/>
      </c>
      <c r="F22" s="320" t="str">
        <f>IFERROR(VLOOKUP($A22,②男入力!$B$10:$AX$33,7),"")</f>
        <v/>
      </c>
      <c r="G22" s="319" t="str">
        <f>IFERROR(VLOOKUP($A22,②男入力!$B$10:$AX$33,11),"")</f>
        <v/>
      </c>
      <c r="H22" s="320" t="str">
        <f>IFERROR(VLOOKUP($A22,②男入力!$B$10:$AX$33,15),"")</f>
        <v/>
      </c>
      <c r="I22" s="321" t="str">
        <f t="shared" si="7"/>
        <v/>
      </c>
      <c r="J22" s="322" t="str">
        <f t="shared" si="6"/>
        <v/>
      </c>
      <c r="K22" s="319" t="str">
        <f t="shared" si="2"/>
        <v/>
      </c>
      <c r="L22" s="320" t="str">
        <f t="shared" si="3"/>
        <v/>
      </c>
      <c r="M22" s="323" t="str">
        <f>IFERROR(VLOOKUP($A22,②男入力!$B$10:$AX$33,19),"")</f>
        <v/>
      </c>
      <c r="N22" s="323" t="str">
        <f>IFERROR(VLOOKUP($A22,②男入力!$B$10:$AX$33,21),"")</f>
        <v/>
      </c>
      <c r="O22" s="324" t="str">
        <f>IFERROR(VLOOKUP($A22,②男入力!$B$10:$AX$33,23),"")</f>
        <v/>
      </c>
      <c r="P22" s="325" t="str">
        <f>IFERROR(VLOOKUP($A22,②男入力!$B$10:$AX$33,34),"")</f>
        <v/>
      </c>
      <c r="Q22" s="326" t="str">
        <f>IFERROR(VLOOKUP($A22,②男入力!$B$10:$AX$33,37),"")</f>
        <v/>
      </c>
      <c r="R22" s="327" t="str">
        <f t="shared" si="4"/>
        <v/>
      </c>
      <c r="S22" s="328" t="str">
        <f t="shared" si="5"/>
        <v/>
      </c>
      <c r="T22" s="326" t="str">
        <f>IFERROR(VLOOKUP($A22,②男入力!$B$10:$AZ$33,44),"")</f>
        <v/>
      </c>
    </row>
    <row r="23" spans="1:29" s="10" customFormat="1" ht="30" customHeight="1" thickBot="1">
      <c r="A23" s="78">
        <f>'⑤-2関東男選択'!AD28</f>
        <v>0</v>
      </c>
      <c r="B23" s="40">
        <v>19</v>
      </c>
      <c r="C23" s="269" t="str">
        <f>IFERROR(VLOOKUP($A23,②男入力!$B$10:$AX$33,40),"")</f>
        <v/>
      </c>
      <c r="D23" s="270">
        <f>'⑤-2関東男選択'!AE28</f>
        <v>0</v>
      </c>
      <c r="E23" s="319" t="str">
        <f>IFERROR(VLOOKUP($A23,②男入力!$B$10:$AX$33,3),"")</f>
        <v/>
      </c>
      <c r="F23" s="320" t="str">
        <f>IFERROR(VLOOKUP($A23,②男入力!$B$10:$AX$33,7),"")</f>
        <v/>
      </c>
      <c r="G23" s="319" t="str">
        <f>IFERROR(VLOOKUP($A23,②男入力!$B$10:$AX$33,11),"")</f>
        <v/>
      </c>
      <c r="H23" s="320" t="str">
        <f>IFERROR(VLOOKUP($A23,②男入力!$B$10:$AX$33,15),"")</f>
        <v/>
      </c>
      <c r="I23" s="321" t="str">
        <f t="shared" si="7"/>
        <v/>
      </c>
      <c r="J23" s="322" t="str">
        <f t="shared" si="6"/>
        <v/>
      </c>
      <c r="K23" s="319" t="str">
        <f t="shared" si="2"/>
        <v/>
      </c>
      <c r="L23" s="320" t="str">
        <f t="shared" si="3"/>
        <v/>
      </c>
      <c r="M23" s="323" t="str">
        <f>IFERROR(VLOOKUP($A23,②男入力!$B$10:$AX$33,19),"")</f>
        <v/>
      </c>
      <c r="N23" s="323" t="str">
        <f>IFERROR(VLOOKUP($A23,②男入力!$B$10:$AX$33,21),"")</f>
        <v/>
      </c>
      <c r="O23" s="324" t="str">
        <f>IFERROR(VLOOKUP($A23,②男入力!$B$10:$AX$33,23),"")</f>
        <v/>
      </c>
      <c r="P23" s="325" t="str">
        <f>IFERROR(VLOOKUP($A23,②男入力!$B$10:$AX$33,34),"")</f>
        <v/>
      </c>
      <c r="Q23" s="326" t="str">
        <f>IFERROR(VLOOKUP($A23,②男入力!$B$10:$AX$33,37),"")</f>
        <v/>
      </c>
      <c r="R23" s="327" t="str">
        <f t="shared" si="4"/>
        <v/>
      </c>
      <c r="S23" s="328" t="str">
        <f t="shared" si="5"/>
        <v/>
      </c>
      <c r="T23" s="326" t="str">
        <f>IFERROR(VLOOKUP($A23,②男入力!$B$10:$AZ$33,44),"")</f>
        <v/>
      </c>
    </row>
    <row r="24" spans="1:29" s="10" customFormat="1" ht="30" customHeight="1" thickBot="1">
      <c r="A24" s="78">
        <f>'⑤-2関東男選択'!AD29</f>
        <v>0</v>
      </c>
      <c r="B24" s="40">
        <v>20</v>
      </c>
      <c r="C24" s="269" t="str">
        <f>IFERROR(VLOOKUP($A24,②男入力!$B$10:$AX$33,40),"")</f>
        <v/>
      </c>
      <c r="D24" s="270">
        <f>'⑤-2関東男選択'!AE29</f>
        <v>0</v>
      </c>
      <c r="E24" s="319" t="str">
        <f>IFERROR(VLOOKUP($A24,②男入力!$B$10:$AX$33,3),"")</f>
        <v/>
      </c>
      <c r="F24" s="320" t="str">
        <f>IFERROR(VLOOKUP($A24,②男入力!$B$10:$AX$33,7),"")</f>
        <v/>
      </c>
      <c r="G24" s="319" t="str">
        <f>IFERROR(VLOOKUP($A24,②男入力!$B$10:$AX$33,11),"")</f>
        <v/>
      </c>
      <c r="H24" s="320" t="str">
        <f>IFERROR(VLOOKUP($A24,②男入力!$B$10:$AX$33,15),"")</f>
        <v/>
      </c>
      <c r="I24" s="321" t="str">
        <f t="shared" si="7"/>
        <v/>
      </c>
      <c r="J24" s="322" t="str">
        <f t="shared" si="6"/>
        <v/>
      </c>
      <c r="K24" s="319" t="str">
        <f t="shared" si="2"/>
        <v/>
      </c>
      <c r="L24" s="320" t="str">
        <f t="shared" si="3"/>
        <v/>
      </c>
      <c r="M24" s="323" t="str">
        <f>IFERROR(VLOOKUP($A24,②男入力!$B$10:$AX$33,19),"")</f>
        <v/>
      </c>
      <c r="N24" s="323" t="str">
        <f>IFERROR(VLOOKUP($A24,②男入力!$B$10:$AX$33,21),"")</f>
        <v/>
      </c>
      <c r="O24" s="324" t="str">
        <f>IFERROR(VLOOKUP($A24,②男入力!$B$10:$AX$33,23),"")</f>
        <v/>
      </c>
      <c r="P24" s="325" t="str">
        <f>IFERROR(VLOOKUP($A24,②男入力!$B$10:$AX$33,34),"")</f>
        <v/>
      </c>
      <c r="Q24" s="326" t="str">
        <f>IFERROR(VLOOKUP($A24,②男入力!$B$10:$AX$33,37),"")</f>
        <v/>
      </c>
      <c r="R24" s="327" t="str">
        <f t="shared" si="4"/>
        <v/>
      </c>
      <c r="S24" s="328" t="str">
        <f t="shared" si="5"/>
        <v/>
      </c>
      <c r="T24" s="326" t="str">
        <f>IFERROR(VLOOKUP($A24,②男入力!$B$10:$AZ$33,44),"")</f>
        <v/>
      </c>
    </row>
    <row r="25" spans="1:29" s="10" customFormat="1" ht="30" customHeight="1" thickBot="1">
      <c r="A25" s="78">
        <f>'⑤-2関東男選択'!AD30</f>
        <v>0</v>
      </c>
      <c r="B25" s="40">
        <v>21</v>
      </c>
      <c r="C25" s="269" t="str">
        <f>IFERROR(VLOOKUP($A25,②男入力!$B$10:$AX$33,40),"")</f>
        <v/>
      </c>
      <c r="D25" s="270">
        <f>'⑤-2関東男選択'!AE30</f>
        <v>0</v>
      </c>
      <c r="E25" s="319" t="str">
        <f>IFERROR(VLOOKUP($A25,②男入力!$B$10:$AX$33,3),"")</f>
        <v/>
      </c>
      <c r="F25" s="320" t="str">
        <f>IFERROR(VLOOKUP($A25,②男入力!$B$10:$AX$33,7),"")</f>
        <v/>
      </c>
      <c r="G25" s="319" t="str">
        <f>IFERROR(VLOOKUP($A25,②男入力!$B$10:$AX$33,11),"")</f>
        <v/>
      </c>
      <c r="H25" s="320" t="str">
        <f>IFERROR(VLOOKUP($A25,②男入力!$B$10:$AX$33,15),"")</f>
        <v/>
      </c>
      <c r="I25" s="321" t="str">
        <f t="shared" si="7"/>
        <v/>
      </c>
      <c r="J25" s="322" t="str">
        <f t="shared" si="6"/>
        <v/>
      </c>
      <c r="K25" s="319" t="str">
        <f t="shared" si="2"/>
        <v/>
      </c>
      <c r="L25" s="320" t="str">
        <f t="shared" si="3"/>
        <v/>
      </c>
      <c r="M25" s="323" t="str">
        <f>IFERROR(VLOOKUP($A25,②男入力!$B$10:$AX$33,19),"")</f>
        <v/>
      </c>
      <c r="N25" s="323" t="str">
        <f>IFERROR(VLOOKUP($A25,②男入力!$B$10:$AX$33,21),"")</f>
        <v/>
      </c>
      <c r="O25" s="324" t="str">
        <f>IFERROR(VLOOKUP($A25,②男入力!$B$10:$AX$33,23),"")</f>
        <v/>
      </c>
      <c r="P25" s="325" t="str">
        <f>IFERROR(VLOOKUP($A25,②男入力!$B$10:$AX$33,34),"")</f>
        <v/>
      </c>
      <c r="Q25" s="326" t="str">
        <f>IFERROR(VLOOKUP($A25,②男入力!$B$10:$AX$33,37),"")</f>
        <v/>
      </c>
      <c r="R25" s="327" t="str">
        <f t="shared" si="4"/>
        <v/>
      </c>
      <c r="S25" s="328" t="str">
        <f t="shared" si="5"/>
        <v/>
      </c>
      <c r="T25" s="326" t="str">
        <f>IFERROR(VLOOKUP($A25,②男入力!$B$10:$AZ$33,44),"")</f>
        <v/>
      </c>
    </row>
    <row r="26" spans="1:29" s="10" customFormat="1" ht="30" customHeight="1" thickBot="1">
      <c r="A26" s="78">
        <f>'⑤-2関東男選択'!AD31</f>
        <v>0</v>
      </c>
      <c r="B26" s="40">
        <v>22</v>
      </c>
      <c r="C26" s="269" t="str">
        <f>IFERROR(VLOOKUP($A26,②男入力!$B$10:$AX$33,40),"")</f>
        <v/>
      </c>
      <c r="D26" s="270">
        <f>'⑤-2関東男選択'!AE31</f>
        <v>0</v>
      </c>
      <c r="E26" s="319" t="str">
        <f>IFERROR(VLOOKUP($A26,②男入力!$B$10:$AX$33,3),"")</f>
        <v/>
      </c>
      <c r="F26" s="320" t="str">
        <f>IFERROR(VLOOKUP($A26,②男入力!$B$10:$AX$33,7),"")</f>
        <v/>
      </c>
      <c r="G26" s="319" t="str">
        <f>IFERROR(VLOOKUP($A26,②男入力!$B$10:$AX$33,11),"")</f>
        <v/>
      </c>
      <c r="H26" s="320" t="str">
        <f>IFERROR(VLOOKUP($A26,②男入力!$B$10:$AX$33,15),"")</f>
        <v/>
      </c>
      <c r="I26" s="321" t="str">
        <f t="shared" si="7"/>
        <v/>
      </c>
      <c r="J26" s="322" t="str">
        <f t="shared" si="6"/>
        <v/>
      </c>
      <c r="K26" s="319" t="str">
        <f t="shared" si="2"/>
        <v/>
      </c>
      <c r="L26" s="320" t="str">
        <f t="shared" si="3"/>
        <v/>
      </c>
      <c r="M26" s="323" t="str">
        <f>IFERROR(VLOOKUP($A26,②男入力!$B$10:$AX$33,19),"")</f>
        <v/>
      </c>
      <c r="N26" s="323" t="str">
        <f>IFERROR(VLOOKUP($A26,②男入力!$B$10:$AX$33,21),"")</f>
        <v/>
      </c>
      <c r="O26" s="324" t="str">
        <f>IFERROR(VLOOKUP($A26,②男入力!$B$10:$AX$33,23),"")</f>
        <v/>
      </c>
      <c r="P26" s="325" t="str">
        <f>IFERROR(VLOOKUP($A26,②男入力!$B$10:$AX$33,34),"")</f>
        <v/>
      </c>
      <c r="Q26" s="326" t="str">
        <f>IFERROR(VLOOKUP($A26,②男入力!$B$10:$AX$33,37),"")</f>
        <v/>
      </c>
      <c r="R26" s="327" t="str">
        <f t="shared" si="4"/>
        <v/>
      </c>
      <c r="S26" s="328" t="str">
        <f t="shared" si="5"/>
        <v/>
      </c>
      <c r="T26" s="326" t="str">
        <f>IFERROR(VLOOKUP($A26,②男入力!$B$10:$AZ$33,44),"")</f>
        <v/>
      </c>
    </row>
    <row r="27" spans="1:29" s="10" customFormat="1" ht="30" customHeight="1" thickBot="1">
      <c r="A27" s="78">
        <f>'⑤-2関東男選択'!AD32</f>
        <v>0</v>
      </c>
      <c r="B27" s="40">
        <v>23</v>
      </c>
      <c r="C27" s="269" t="str">
        <f>IFERROR(VLOOKUP($A27,②男入力!$B$10:$AX$33,40),"")</f>
        <v/>
      </c>
      <c r="D27" s="270">
        <f>'⑤-2関東男選択'!AE32</f>
        <v>0</v>
      </c>
      <c r="E27" s="319" t="str">
        <f>IFERROR(VLOOKUP($A27,②男入力!$B$10:$AX$33,3),"")</f>
        <v/>
      </c>
      <c r="F27" s="320" t="str">
        <f>IFERROR(VLOOKUP($A27,②男入力!$B$10:$AX$33,7),"")</f>
        <v/>
      </c>
      <c r="G27" s="319" t="str">
        <f>IFERROR(VLOOKUP($A27,②男入力!$B$10:$AX$33,11),"")</f>
        <v/>
      </c>
      <c r="H27" s="320" t="str">
        <f>IFERROR(VLOOKUP($A27,②男入力!$B$10:$AX$33,15),"")</f>
        <v/>
      </c>
      <c r="I27" s="321" t="str">
        <f t="shared" si="7"/>
        <v/>
      </c>
      <c r="J27" s="322" t="str">
        <f t="shared" si="6"/>
        <v/>
      </c>
      <c r="K27" s="319" t="str">
        <f t="shared" si="2"/>
        <v/>
      </c>
      <c r="L27" s="320" t="str">
        <f t="shared" si="3"/>
        <v/>
      </c>
      <c r="M27" s="323" t="str">
        <f>IFERROR(VLOOKUP($A27,②男入力!$B$10:$AX$33,19),"")</f>
        <v/>
      </c>
      <c r="N27" s="323" t="str">
        <f>IFERROR(VLOOKUP($A27,②男入力!$B$10:$AX$33,21),"")</f>
        <v/>
      </c>
      <c r="O27" s="324" t="str">
        <f>IFERROR(VLOOKUP($A27,②男入力!$B$10:$AX$33,23),"")</f>
        <v/>
      </c>
      <c r="P27" s="325" t="str">
        <f>IFERROR(VLOOKUP($A27,②男入力!$B$10:$AX$33,34),"")</f>
        <v/>
      </c>
      <c r="Q27" s="326" t="str">
        <f>IFERROR(VLOOKUP($A27,②男入力!$B$10:$AX$33,37),"")</f>
        <v/>
      </c>
      <c r="R27" s="327" t="str">
        <f t="shared" si="4"/>
        <v/>
      </c>
      <c r="S27" s="328" t="str">
        <f t="shared" si="5"/>
        <v/>
      </c>
      <c r="T27" s="326" t="str">
        <f>IFERROR(VLOOKUP($A27,②男入力!$B$10:$AZ$33,44),"")</f>
        <v/>
      </c>
    </row>
    <row r="28" spans="1:29" s="10" customFormat="1" ht="30" customHeight="1" thickBot="1">
      <c r="A28" s="78">
        <f>'⑤-2関東男選択'!AD33</f>
        <v>0</v>
      </c>
      <c r="B28" s="40">
        <v>24</v>
      </c>
      <c r="C28" s="269" t="str">
        <f>IFERROR(VLOOKUP($A28,②男入力!$B$10:$AX$33,40),"")</f>
        <v/>
      </c>
      <c r="D28" s="270">
        <f>'⑤-2関東男選択'!AE33</f>
        <v>0</v>
      </c>
      <c r="E28" s="319" t="str">
        <f>IFERROR(VLOOKUP($A28,②男入力!$B$10:$AX$33,3),"")</f>
        <v/>
      </c>
      <c r="F28" s="320" t="str">
        <f>IFERROR(VLOOKUP($A28,②男入力!$B$10:$AX$33,7),"")</f>
        <v/>
      </c>
      <c r="G28" s="319" t="str">
        <f>IFERROR(VLOOKUP($A28,②男入力!$B$10:$AX$33,11),"")</f>
        <v/>
      </c>
      <c r="H28" s="320" t="str">
        <f>IFERROR(VLOOKUP($A28,②男入力!$B$10:$AX$33,15),"")</f>
        <v/>
      </c>
      <c r="I28" s="321" t="str">
        <f t="shared" si="7"/>
        <v/>
      </c>
      <c r="J28" s="322" t="str">
        <f t="shared" si="6"/>
        <v/>
      </c>
      <c r="K28" s="319" t="str">
        <f t="shared" si="2"/>
        <v/>
      </c>
      <c r="L28" s="320" t="str">
        <f t="shared" si="3"/>
        <v/>
      </c>
      <c r="M28" s="323" t="str">
        <f>IFERROR(VLOOKUP($A28,②男入力!$B$10:$AX$33,19),"")</f>
        <v/>
      </c>
      <c r="N28" s="323" t="str">
        <f>IFERROR(VLOOKUP($A28,②男入力!$B$10:$AX$33,21),"")</f>
        <v/>
      </c>
      <c r="O28" s="324" t="str">
        <f>IFERROR(VLOOKUP($A28,②男入力!$B$10:$AX$33,23),"")</f>
        <v/>
      </c>
      <c r="P28" s="325" t="str">
        <f>IFERROR(VLOOKUP($A28,②男入力!$B$10:$AX$33,34),"")</f>
        <v/>
      </c>
      <c r="Q28" s="326" t="str">
        <f>IFERROR(VLOOKUP($A28,②男入力!$B$10:$AX$33,37),"")</f>
        <v/>
      </c>
      <c r="R28" s="327" t="str">
        <f t="shared" si="4"/>
        <v/>
      </c>
      <c r="S28" s="328" t="str">
        <f t="shared" si="5"/>
        <v/>
      </c>
      <c r="T28" s="326" t="str">
        <f>IFERROR(VLOOKUP($A28,②男入力!$B$10:$AZ$33,44),"")</f>
        <v/>
      </c>
    </row>
    <row r="29" spans="1:29" s="10" customFormat="1" ht="30" customHeight="1" thickBot="1">
      <c r="C29" s="16"/>
      <c r="D29" s="16"/>
      <c r="E29" s="16"/>
      <c r="F29" s="16"/>
      <c r="G29" s="16"/>
      <c r="H29" s="16"/>
      <c r="I29" s="16"/>
      <c r="J29" s="17"/>
      <c r="K29" s="16"/>
      <c r="L29" s="17"/>
      <c r="M29" s="16"/>
      <c r="N29" s="16"/>
      <c r="O29" s="18"/>
      <c r="P29" s="19"/>
      <c r="Q29" s="19"/>
      <c r="R29" s="16"/>
      <c r="S29" s="16"/>
      <c r="T29" s="138"/>
    </row>
    <row r="30" spans="1:29" s="9" customFormat="1" ht="30" customHeight="1">
      <c r="B30" s="984" t="s">
        <v>42</v>
      </c>
      <c r="C30" s="125" t="s">
        <v>50</v>
      </c>
      <c r="D30" s="986" t="s">
        <v>174</v>
      </c>
      <c r="E30" s="976" t="s">
        <v>44</v>
      </c>
      <c r="F30" s="976"/>
      <c r="G30" s="988" t="s">
        <v>31</v>
      </c>
      <c r="H30" s="989"/>
      <c r="I30" s="988" t="s">
        <v>408</v>
      </c>
      <c r="J30" s="990"/>
      <c r="K30" s="990"/>
      <c r="L30" s="989"/>
      <c r="M30" s="976" t="s">
        <v>26</v>
      </c>
      <c r="N30" s="976" t="s">
        <v>27</v>
      </c>
      <c r="O30" s="991" t="s">
        <v>28</v>
      </c>
      <c r="P30" s="976" t="s">
        <v>29</v>
      </c>
      <c r="Q30" s="976" t="s">
        <v>30</v>
      </c>
      <c r="R30" s="976" t="s">
        <v>17</v>
      </c>
      <c r="S30" s="976" t="s">
        <v>270</v>
      </c>
      <c r="T30" s="978" t="s">
        <v>271</v>
      </c>
    </row>
    <row r="31" spans="1:29" s="9" customFormat="1" ht="30" customHeight="1" thickBot="1">
      <c r="B31" s="985"/>
      <c r="C31" s="126" t="s">
        <v>51</v>
      </c>
      <c r="D31" s="987"/>
      <c r="E31" s="27" t="s">
        <v>25</v>
      </c>
      <c r="F31" s="38" t="s">
        <v>10</v>
      </c>
      <c r="G31" s="27" t="s">
        <v>57</v>
      </c>
      <c r="H31" s="38" t="s">
        <v>58</v>
      </c>
      <c r="I31" s="103" t="s">
        <v>409</v>
      </c>
      <c r="J31" s="106" t="s">
        <v>31</v>
      </c>
      <c r="K31" s="107" t="s">
        <v>371</v>
      </c>
      <c r="L31" s="38" t="s">
        <v>31</v>
      </c>
      <c r="M31" s="977"/>
      <c r="N31" s="977"/>
      <c r="O31" s="992"/>
      <c r="P31" s="977"/>
      <c r="Q31" s="977"/>
      <c r="R31" s="977"/>
      <c r="S31" s="977"/>
      <c r="T31" s="979"/>
    </row>
    <row r="32" spans="1:29" s="5" customFormat="1" ht="30" customHeight="1" thickBot="1">
      <c r="B32" s="30" t="s">
        <v>46</v>
      </c>
      <c r="C32" s="35" t="s">
        <v>52</v>
      </c>
      <c r="D32" s="139" t="s">
        <v>176</v>
      </c>
      <c r="E32" s="36" t="s">
        <v>37</v>
      </c>
      <c r="F32" s="37" t="s">
        <v>40</v>
      </c>
      <c r="G32" s="36" t="s">
        <v>32</v>
      </c>
      <c r="H32" s="37" t="s">
        <v>39</v>
      </c>
      <c r="I32" s="104" t="s">
        <v>367</v>
      </c>
      <c r="J32" s="108" t="s">
        <v>365</v>
      </c>
      <c r="K32" s="36" t="s">
        <v>368</v>
      </c>
      <c r="L32" s="105" t="s">
        <v>369</v>
      </c>
      <c r="M32" s="20">
        <v>3</v>
      </c>
      <c r="N32" s="20" t="s">
        <v>38</v>
      </c>
      <c r="O32" s="21" t="s">
        <v>320</v>
      </c>
      <c r="P32" s="22">
        <v>160</v>
      </c>
      <c r="Q32" s="22">
        <v>53</v>
      </c>
      <c r="R32" s="20" t="s">
        <v>48</v>
      </c>
      <c r="S32" s="20" t="s">
        <v>49</v>
      </c>
      <c r="T32" s="20" t="s">
        <v>272</v>
      </c>
      <c r="X32" s="111">
        <f>①基本情報!$B$9</f>
        <v>0</v>
      </c>
      <c r="Y32" s="111">
        <f>①基本情報!$B$8</f>
        <v>0</v>
      </c>
      <c r="Z32" s="111">
        <f>①基本情報!$J$9</f>
        <v>0</v>
      </c>
      <c r="AA32" s="111">
        <f>①基本情報!$J$8</f>
        <v>0</v>
      </c>
      <c r="AB32" s="112" t="str">
        <f>IF(①基本情報!$K$56=0,'⑧-2-4関東女個印刷'!$A$10,'⑧-2-4関東女個印刷'!$A$13)</f>
        <v xml:space="preserve"> </v>
      </c>
      <c r="AC32" s="113" t="str">
        <f>'⑧-2-4関東女個印刷'!$Z$10</f>
        <v xml:space="preserve"> </v>
      </c>
    </row>
    <row r="33" spans="1:20" s="10" customFormat="1" ht="30" customHeight="1" thickBot="1">
      <c r="A33" s="78">
        <f>'⑥-2関東女選択'!AD10</f>
        <v>0</v>
      </c>
      <c r="B33" s="30">
        <v>1</v>
      </c>
      <c r="C33" s="269" t="str">
        <f>IFERROR(VLOOKUP($A33,③女入力!$B$10:$AX$33,40),"")</f>
        <v/>
      </c>
      <c r="D33" s="270">
        <f>'⑥-2関東女選択'!AE10</f>
        <v>0</v>
      </c>
      <c r="E33" s="319" t="str">
        <f>IFERROR(VLOOKUP($A33,③女入力!$B$10:$AX$33,3),"")</f>
        <v/>
      </c>
      <c r="F33" s="320" t="str">
        <f>IFERROR(VLOOKUP($A33,③女入力!$B$10:$AX$33,7),"")</f>
        <v/>
      </c>
      <c r="G33" s="319" t="str">
        <f>IFERROR(VLOOKUP($A33,③女入力!$B$10:$AX$33,11),"")</f>
        <v/>
      </c>
      <c r="H33" s="320" t="str">
        <f>IFERROR(VLOOKUP($A33,③女入力!$B$10:$AX$33,15),"")</f>
        <v/>
      </c>
      <c r="I33" s="321" t="str">
        <f t="shared" ref="I33:I36" si="8">IF($E33="","",$X$32)</f>
        <v/>
      </c>
      <c r="J33" s="329" t="str">
        <f t="shared" ref="J33:J36" si="9">IF($E33="","",$Y$32)</f>
        <v/>
      </c>
      <c r="K33" s="319" t="str">
        <f t="shared" ref="K33:K36" si="10">IF($E33="","",$Z$32)</f>
        <v/>
      </c>
      <c r="L33" s="320" t="str">
        <f t="shared" ref="L33:L36" si="11">IF($E33="","",$AA$32)</f>
        <v/>
      </c>
      <c r="M33" s="323" t="str">
        <f>IFERROR(VLOOKUP($A33,③女入力!$B$10:$AX$33,19),"")</f>
        <v/>
      </c>
      <c r="N33" s="323" t="str">
        <f>IFERROR(VLOOKUP($A33,③女入力!$B$10:$AX$33,21),"")</f>
        <v/>
      </c>
      <c r="O33" s="324" t="str">
        <f>IFERROR(VLOOKUP($A33,③女入力!$B$10:$AX$33,23),"")</f>
        <v/>
      </c>
      <c r="P33" s="325" t="str">
        <f>IFERROR(VLOOKUP($A33,③女入力!$B$10:$AX$33,34),"")</f>
        <v/>
      </c>
      <c r="Q33" s="326" t="str">
        <f>IFERROR(VLOOKUP($A33,③女入力!$B$10:$AX$33,37),"")</f>
        <v/>
      </c>
      <c r="R33" s="327" t="str">
        <f>IF($E33="","",$AB$32)</f>
        <v/>
      </c>
      <c r="S33" s="328" t="str">
        <f>IF($E33="","",$AC$32)</f>
        <v/>
      </c>
      <c r="T33" s="327" t="str">
        <f>IFERROR(VLOOKUP($A33,③女入力!$B$10:$AZ$25,44),"")</f>
        <v/>
      </c>
    </row>
    <row r="34" spans="1:20" s="10" customFormat="1" ht="30" customHeight="1" thickBot="1">
      <c r="A34" s="78">
        <f>'⑥-2関東女選択'!AD11</f>
        <v>0</v>
      </c>
      <c r="B34" s="41">
        <v>2</v>
      </c>
      <c r="C34" s="269" t="str">
        <f>IFERROR(VLOOKUP($A34,③女入力!$B$10:$AX$33,40),"")</f>
        <v/>
      </c>
      <c r="D34" s="270">
        <f>'⑥-2関東女選択'!AE11</f>
        <v>0</v>
      </c>
      <c r="E34" s="319" t="str">
        <f>IFERROR(VLOOKUP($A34,③女入力!$B$10:$AX$33,3),"")</f>
        <v/>
      </c>
      <c r="F34" s="320" t="str">
        <f>IFERROR(VLOOKUP($A34,③女入力!$B$10:$AX$33,7),"")</f>
        <v/>
      </c>
      <c r="G34" s="319" t="str">
        <f>IFERROR(VLOOKUP($A34,③女入力!$B$10:$AX$33,11),"")</f>
        <v/>
      </c>
      <c r="H34" s="320" t="str">
        <f>IFERROR(VLOOKUP($A34,③女入力!$B$10:$AX$33,15),"")</f>
        <v/>
      </c>
      <c r="I34" s="321" t="str">
        <f t="shared" si="8"/>
        <v/>
      </c>
      <c r="J34" s="329" t="str">
        <f t="shared" si="9"/>
        <v/>
      </c>
      <c r="K34" s="319" t="str">
        <f t="shared" si="10"/>
        <v/>
      </c>
      <c r="L34" s="320" t="str">
        <f t="shared" si="11"/>
        <v/>
      </c>
      <c r="M34" s="323" t="str">
        <f>IFERROR(VLOOKUP($A34,③女入力!$B$10:$AX$33,19),"")</f>
        <v/>
      </c>
      <c r="N34" s="323" t="str">
        <f>IFERROR(VLOOKUP($A34,③女入力!$B$10:$AX$33,21),"")</f>
        <v/>
      </c>
      <c r="O34" s="324" t="str">
        <f>IFERROR(VLOOKUP($A34,③女入力!$B$10:$AX$33,23),"")</f>
        <v/>
      </c>
      <c r="P34" s="325" t="str">
        <f>IFERROR(VLOOKUP($A34,③女入力!$B$10:$AX$33,34),"")</f>
        <v/>
      </c>
      <c r="Q34" s="326" t="str">
        <f>IFERROR(VLOOKUP($A34,③女入力!$B$10:$AX$33,37),"")</f>
        <v/>
      </c>
      <c r="R34" s="327" t="str">
        <f t="shared" ref="R34:R48" si="12">IF($E34="","",$AB$32)</f>
        <v/>
      </c>
      <c r="S34" s="328" t="str">
        <f t="shared" ref="S34:S48" si="13">IF($E34="","",$AC$32)</f>
        <v/>
      </c>
      <c r="T34" s="327" t="str">
        <f>IFERROR(VLOOKUP($A34,③女入力!$B$10:$AZ$25,44),"")</f>
        <v/>
      </c>
    </row>
    <row r="35" spans="1:20" s="10" customFormat="1" ht="30" customHeight="1" thickBot="1">
      <c r="A35" s="78">
        <f>'⑥-2関東女選択'!AD12</f>
        <v>0</v>
      </c>
      <c r="B35" s="42">
        <v>3</v>
      </c>
      <c r="C35" s="269" t="str">
        <f>IFERROR(VLOOKUP($A35,③女入力!$B$10:$AX$33,40),"")</f>
        <v/>
      </c>
      <c r="D35" s="270">
        <f>'⑥-2関東女選択'!AE12</f>
        <v>0</v>
      </c>
      <c r="E35" s="319" t="str">
        <f>IFERROR(VLOOKUP($A35,③女入力!$B$10:$AX$33,3),"")</f>
        <v/>
      </c>
      <c r="F35" s="320" t="str">
        <f>IFERROR(VLOOKUP($A35,③女入力!$B$10:$AX$33,7),"")</f>
        <v/>
      </c>
      <c r="G35" s="319" t="str">
        <f>IFERROR(VLOOKUP($A35,③女入力!$B$10:$AX$33,11),"")</f>
        <v/>
      </c>
      <c r="H35" s="320" t="str">
        <f>IFERROR(VLOOKUP($A35,③女入力!$B$10:$AX$33,15),"")</f>
        <v/>
      </c>
      <c r="I35" s="321" t="str">
        <f t="shared" si="8"/>
        <v/>
      </c>
      <c r="J35" s="329" t="str">
        <f t="shared" si="9"/>
        <v/>
      </c>
      <c r="K35" s="319" t="str">
        <f t="shared" si="10"/>
        <v/>
      </c>
      <c r="L35" s="320" t="str">
        <f t="shared" si="11"/>
        <v/>
      </c>
      <c r="M35" s="323" t="str">
        <f>IFERROR(VLOOKUP($A35,③女入力!$B$10:$AX$33,19),"")</f>
        <v/>
      </c>
      <c r="N35" s="323" t="str">
        <f>IFERROR(VLOOKUP($A35,③女入力!$B$10:$AX$33,21),"")</f>
        <v/>
      </c>
      <c r="O35" s="324" t="str">
        <f>IFERROR(VLOOKUP($A35,③女入力!$B$10:$AX$33,23),"")</f>
        <v/>
      </c>
      <c r="P35" s="325" t="str">
        <f>IFERROR(VLOOKUP($A35,③女入力!$B$10:$AX$33,34),"")</f>
        <v/>
      </c>
      <c r="Q35" s="326" t="str">
        <f>IFERROR(VLOOKUP($A35,③女入力!$B$10:$AX$33,37),"")</f>
        <v/>
      </c>
      <c r="R35" s="327" t="str">
        <f t="shared" si="12"/>
        <v/>
      </c>
      <c r="S35" s="328" t="str">
        <f t="shared" si="13"/>
        <v/>
      </c>
      <c r="T35" s="327" t="str">
        <f>IFERROR(VLOOKUP($A35,③女入力!$B$10:$AZ$25,44),"")</f>
        <v/>
      </c>
    </row>
    <row r="36" spans="1:20" s="10" customFormat="1" ht="30" customHeight="1" thickBot="1">
      <c r="A36" s="78">
        <f>'⑥-2関東女選択'!AD13</f>
        <v>0</v>
      </c>
      <c r="B36" s="41">
        <v>4</v>
      </c>
      <c r="C36" s="269" t="str">
        <f>IFERROR(VLOOKUP($A36,③女入力!$B$10:$AX$33,40),"")</f>
        <v/>
      </c>
      <c r="D36" s="270">
        <f>'⑥-2関東女選択'!AE13</f>
        <v>0</v>
      </c>
      <c r="E36" s="319" t="str">
        <f>IFERROR(VLOOKUP($A36,③女入力!$B$10:$AX$33,3),"")</f>
        <v/>
      </c>
      <c r="F36" s="320" t="str">
        <f>IFERROR(VLOOKUP($A36,③女入力!$B$10:$AX$33,7),"")</f>
        <v/>
      </c>
      <c r="G36" s="319" t="str">
        <f>IFERROR(VLOOKUP($A36,③女入力!$B$10:$AX$33,11),"")</f>
        <v/>
      </c>
      <c r="H36" s="320" t="str">
        <f>IFERROR(VLOOKUP($A36,③女入力!$B$10:$AX$33,15),"")</f>
        <v/>
      </c>
      <c r="I36" s="321" t="str">
        <f t="shared" si="8"/>
        <v/>
      </c>
      <c r="J36" s="329" t="str">
        <f t="shared" si="9"/>
        <v/>
      </c>
      <c r="K36" s="319" t="str">
        <f t="shared" si="10"/>
        <v/>
      </c>
      <c r="L36" s="320" t="str">
        <f t="shared" si="11"/>
        <v/>
      </c>
      <c r="M36" s="323" t="str">
        <f>IFERROR(VLOOKUP($A36,③女入力!$B$10:$AX$33,19),"")</f>
        <v/>
      </c>
      <c r="N36" s="323" t="str">
        <f>IFERROR(VLOOKUP($A36,③女入力!$B$10:$AX$33,21),"")</f>
        <v/>
      </c>
      <c r="O36" s="324" t="str">
        <f>IFERROR(VLOOKUP($A36,③女入力!$B$10:$AX$33,23),"")</f>
        <v/>
      </c>
      <c r="P36" s="325" t="str">
        <f>IFERROR(VLOOKUP($A36,③女入力!$B$10:$AX$33,34),"")</f>
        <v/>
      </c>
      <c r="Q36" s="326" t="str">
        <f>IFERROR(VLOOKUP($A36,③女入力!$B$10:$AX$33,37),"")</f>
        <v/>
      </c>
      <c r="R36" s="327" t="str">
        <f t="shared" si="12"/>
        <v/>
      </c>
      <c r="S36" s="328" t="str">
        <f t="shared" si="13"/>
        <v/>
      </c>
      <c r="T36" s="327" t="str">
        <f>IFERROR(VLOOKUP($A36,③女入力!$B$10:$AZ$25,44),"")</f>
        <v/>
      </c>
    </row>
    <row r="37" spans="1:20" s="10" customFormat="1" ht="30" customHeight="1" thickBot="1">
      <c r="A37" s="78">
        <f>'⑥-2関東女選択'!AD14</f>
        <v>0</v>
      </c>
      <c r="B37" s="42">
        <v>5</v>
      </c>
      <c r="C37" s="269" t="str">
        <f>IFERROR(VLOOKUP($A37,③女入力!$B$10:$AX$33,40),"")</f>
        <v/>
      </c>
      <c r="D37" s="270">
        <f>'⑥-2関東女選択'!AE14</f>
        <v>0</v>
      </c>
      <c r="E37" s="319" t="str">
        <f>IFERROR(VLOOKUP($A37,③女入力!$B$10:$AX$33,3),"")</f>
        <v/>
      </c>
      <c r="F37" s="320" t="str">
        <f>IFERROR(VLOOKUP($A37,③女入力!$B$10:$AX$33,7),"")</f>
        <v/>
      </c>
      <c r="G37" s="319" t="str">
        <f>IFERROR(VLOOKUP($A37,③女入力!$B$10:$AX$33,11),"")</f>
        <v/>
      </c>
      <c r="H37" s="320" t="str">
        <f>IFERROR(VLOOKUP($A37,③女入力!$B$10:$AX$33,15),"")</f>
        <v/>
      </c>
      <c r="I37" s="321" t="str">
        <f>IF($E37="","",$X$32)</f>
        <v/>
      </c>
      <c r="J37" s="329" t="str">
        <f>IF($E37="","",$Y$32)</f>
        <v/>
      </c>
      <c r="K37" s="319" t="str">
        <f>IF($E37="","",$Z$32)</f>
        <v/>
      </c>
      <c r="L37" s="320" t="str">
        <f>IF($E37="","",$AA$32)</f>
        <v/>
      </c>
      <c r="M37" s="323" t="str">
        <f>IFERROR(VLOOKUP($A37,③女入力!$B$10:$AX$33,19),"")</f>
        <v/>
      </c>
      <c r="N37" s="323" t="str">
        <f>IFERROR(VLOOKUP($A37,③女入力!$B$10:$AX$33,21),"")</f>
        <v/>
      </c>
      <c r="O37" s="324" t="str">
        <f>IFERROR(VLOOKUP($A37,③女入力!$B$10:$AX$33,23),"")</f>
        <v/>
      </c>
      <c r="P37" s="325" t="str">
        <f>IFERROR(VLOOKUP($A37,③女入力!$B$10:$AX$33,34),"")</f>
        <v/>
      </c>
      <c r="Q37" s="326" t="str">
        <f>IFERROR(VLOOKUP($A37,③女入力!$B$10:$AX$33,37),"")</f>
        <v/>
      </c>
      <c r="R37" s="327" t="str">
        <f t="shared" si="12"/>
        <v/>
      </c>
      <c r="S37" s="328" t="str">
        <f t="shared" si="13"/>
        <v/>
      </c>
      <c r="T37" s="327" t="str">
        <f>IFERROR(VLOOKUP($A37,③女入力!$B$10:$AZ$25,44),"")</f>
        <v/>
      </c>
    </row>
    <row r="38" spans="1:20" s="10" customFormat="1" ht="30" customHeight="1" thickBot="1">
      <c r="A38" s="78">
        <f>'⑥-2関東女選択'!AD15</f>
        <v>0</v>
      </c>
      <c r="B38" s="41">
        <v>6</v>
      </c>
      <c r="C38" s="269" t="str">
        <f>IFERROR(VLOOKUP($A38,③女入力!$B$10:$AX$33,40),"")</f>
        <v/>
      </c>
      <c r="D38" s="270">
        <f>'⑥-2関東女選択'!AE15</f>
        <v>0</v>
      </c>
      <c r="E38" s="319" t="str">
        <f>IFERROR(VLOOKUP($A38,③女入力!$B$10:$AX$33,3),"")</f>
        <v/>
      </c>
      <c r="F38" s="320" t="str">
        <f>IFERROR(VLOOKUP($A38,③女入力!$B$10:$AX$33,7),"")</f>
        <v/>
      </c>
      <c r="G38" s="319" t="str">
        <f>IFERROR(VLOOKUP($A38,③女入力!$B$10:$AX$33,11),"")</f>
        <v/>
      </c>
      <c r="H38" s="320" t="str">
        <f>IFERROR(VLOOKUP($A38,③女入力!$B$10:$AX$33,15),"")</f>
        <v/>
      </c>
      <c r="I38" s="321" t="str">
        <f t="shared" ref="I38:I48" si="14">IF($E38="","",$X$32)</f>
        <v/>
      </c>
      <c r="J38" s="329" t="str">
        <f t="shared" ref="J38:J48" si="15">IF($E38="","",$Y$32)</f>
        <v/>
      </c>
      <c r="K38" s="319" t="str">
        <f t="shared" ref="K38:K48" si="16">IF($E38="","",$Z$32)</f>
        <v/>
      </c>
      <c r="L38" s="320" t="str">
        <f t="shared" ref="L38:L48" si="17">IF($E38="","",$AA$32)</f>
        <v/>
      </c>
      <c r="M38" s="323" t="str">
        <f>IFERROR(VLOOKUP($A38,③女入力!$B$10:$AX$33,19),"")</f>
        <v/>
      </c>
      <c r="N38" s="323" t="str">
        <f>IFERROR(VLOOKUP($A38,③女入力!$B$10:$AX$33,21),"")</f>
        <v/>
      </c>
      <c r="O38" s="324" t="str">
        <f>IFERROR(VLOOKUP($A38,③女入力!$B$10:$AX$33,23),"")</f>
        <v/>
      </c>
      <c r="P38" s="325" t="str">
        <f>IFERROR(VLOOKUP($A38,③女入力!$B$10:$AX$33,34),"")</f>
        <v/>
      </c>
      <c r="Q38" s="326" t="str">
        <f>IFERROR(VLOOKUP($A38,③女入力!$B$10:$AX$33,37),"")</f>
        <v/>
      </c>
      <c r="R38" s="327" t="str">
        <f t="shared" si="12"/>
        <v/>
      </c>
      <c r="S38" s="328" t="str">
        <f t="shared" si="13"/>
        <v/>
      </c>
      <c r="T38" s="327" t="str">
        <f>IFERROR(VLOOKUP($A38,③女入力!$B$10:$AZ$25,44),"")</f>
        <v/>
      </c>
    </row>
    <row r="39" spans="1:20" s="10" customFormat="1" ht="30" customHeight="1" thickBot="1">
      <c r="A39" s="78">
        <f>'⑥-2関東女選択'!AD16</f>
        <v>0</v>
      </c>
      <c r="B39" s="42">
        <v>7</v>
      </c>
      <c r="C39" s="269" t="str">
        <f>IFERROR(VLOOKUP($A39,③女入力!$B$10:$AX$33,40),"")</f>
        <v/>
      </c>
      <c r="D39" s="270">
        <f>'⑥-2関東女選択'!AE16</f>
        <v>0</v>
      </c>
      <c r="E39" s="319" t="str">
        <f>IFERROR(VLOOKUP($A39,③女入力!$B$10:$AX$33,3),"")</f>
        <v/>
      </c>
      <c r="F39" s="320" t="str">
        <f>IFERROR(VLOOKUP($A39,③女入力!$B$10:$AX$33,7),"")</f>
        <v/>
      </c>
      <c r="G39" s="319" t="str">
        <f>IFERROR(VLOOKUP($A39,③女入力!$B$10:$AX$33,11),"")</f>
        <v/>
      </c>
      <c r="H39" s="320" t="str">
        <f>IFERROR(VLOOKUP($A39,③女入力!$B$10:$AX$33,15),"")</f>
        <v/>
      </c>
      <c r="I39" s="321" t="str">
        <f t="shared" si="14"/>
        <v/>
      </c>
      <c r="J39" s="329" t="str">
        <f t="shared" si="15"/>
        <v/>
      </c>
      <c r="K39" s="319" t="str">
        <f t="shared" si="16"/>
        <v/>
      </c>
      <c r="L39" s="320" t="str">
        <f t="shared" si="17"/>
        <v/>
      </c>
      <c r="M39" s="323" t="str">
        <f>IFERROR(VLOOKUP($A39,③女入力!$B$10:$AX$33,19),"")</f>
        <v/>
      </c>
      <c r="N39" s="323" t="str">
        <f>IFERROR(VLOOKUP($A39,③女入力!$B$10:$AX$33,21),"")</f>
        <v/>
      </c>
      <c r="O39" s="324" t="str">
        <f>IFERROR(VLOOKUP($A39,③女入力!$B$10:$AX$33,23),"")</f>
        <v/>
      </c>
      <c r="P39" s="325" t="str">
        <f>IFERROR(VLOOKUP($A39,③女入力!$B$10:$AX$33,34),"")</f>
        <v/>
      </c>
      <c r="Q39" s="326" t="str">
        <f>IFERROR(VLOOKUP($A39,③女入力!$B$10:$AX$33,37),"")</f>
        <v/>
      </c>
      <c r="R39" s="327" t="str">
        <f t="shared" si="12"/>
        <v/>
      </c>
      <c r="S39" s="328" t="str">
        <f t="shared" si="13"/>
        <v/>
      </c>
      <c r="T39" s="327" t="str">
        <f>IFERROR(VLOOKUP($A39,③女入力!$B$10:$AZ$25,44),"")</f>
        <v/>
      </c>
    </row>
    <row r="40" spans="1:20" s="10" customFormat="1" ht="30" customHeight="1" thickBot="1">
      <c r="A40" s="78">
        <f>'⑥-2関東女選択'!AD17</f>
        <v>0</v>
      </c>
      <c r="B40" s="41">
        <v>8</v>
      </c>
      <c r="C40" s="269" t="str">
        <f>IFERROR(VLOOKUP($A40,③女入力!$B$10:$AX$33,40),"")</f>
        <v/>
      </c>
      <c r="D40" s="270">
        <f>'⑥-2関東女選択'!AE17</f>
        <v>0</v>
      </c>
      <c r="E40" s="319" t="str">
        <f>IFERROR(VLOOKUP($A40,③女入力!$B$10:$AX$33,3),"")</f>
        <v/>
      </c>
      <c r="F40" s="320" t="str">
        <f>IFERROR(VLOOKUP($A40,③女入力!$B$10:$AX$33,7),"")</f>
        <v/>
      </c>
      <c r="G40" s="319" t="str">
        <f>IFERROR(VLOOKUP($A40,③女入力!$B$10:$AX$33,11),"")</f>
        <v/>
      </c>
      <c r="H40" s="320" t="str">
        <f>IFERROR(VLOOKUP($A40,③女入力!$B$10:$AX$33,15),"")</f>
        <v/>
      </c>
      <c r="I40" s="321" t="str">
        <f t="shared" si="14"/>
        <v/>
      </c>
      <c r="J40" s="329" t="str">
        <f t="shared" si="15"/>
        <v/>
      </c>
      <c r="K40" s="319" t="str">
        <f t="shared" si="16"/>
        <v/>
      </c>
      <c r="L40" s="320" t="str">
        <f t="shared" si="17"/>
        <v/>
      </c>
      <c r="M40" s="323" t="str">
        <f>IFERROR(VLOOKUP($A40,③女入力!$B$10:$AX$33,19),"")</f>
        <v/>
      </c>
      <c r="N40" s="323" t="str">
        <f>IFERROR(VLOOKUP($A40,③女入力!$B$10:$AX$33,21),"")</f>
        <v/>
      </c>
      <c r="O40" s="324" t="str">
        <f>IFERROR(VLOOKUP($A40,③女入力!$B$10:$AX$33,23),"")</f>
        <v/>
      </c>
      <c r="P40" s="325" t="str">
        <f>IFERROR(VLOOKUP($A40,③女入力!$B$10:$AX$33,34),"")</f>
        <v/>
      </c>
      <c r="Q40" s="326" t="str">
        <f>IFERROR(VLOOKUP($A40,③女入力!$B$10:$AX$33,37),"")</f>
        <v/>
      </c>
      <c r="R40" s="327" t="str">
        <f t="shared" si="12"/>
        <v/>
      </c>
      <c r="S40" s="328" t="str">
        <f t="shared" si="13"/>
        <v/>
      </c>
      <c r="T40" s="327" t="str">
        <f>IFERROR(VLOOKUP($A40,③女入力!$B$10:$AZ$25,44),"")</f>
        <v/>
      </c>
    </row>
    <row r="41" spans="1:20" s="10" customFormat="1" ht="30" customHeight="1" thickBot="1">
      <c r="A41" s="78">
        <f>'⑥-2関東女選択'!AD18</f>
        <v>0</v>
      </c>
      <c r="B41" s="42">
        <v>9</v>
      </c>
      <c r="C41" s="269" t="str">
        <f>IFERROR(VLOOKUP($A41,③女入力!$B$10:$AX$33,40),"")</f>
        <v/>
      </c>
      <c r="D41" s="270">
        <f>'⑥-2関東女選択'!AE18</f>
        <v>0</v>
      </c>
      <c r="E41" s="319" t="str">
        <f>IFERROR(VLOOKUP($A41,③女入力!$B$10:$AX$33,3),"")</f>
        <v/>
      </c>
      <c r="F41" s="320" t="str">
        <f>IFERROR(VLOOKUP($A41,③女入力!$B$10:$AX$33,7),"")</f>
        <v/>
      </c>
      <c r="G41" s="319" t="str">
        <f>IFERROR(VLOOKUP($A41,③女入力!$B$10:$AX$33,11),"")</f>
        <v/>
      </c>
      <c r="H41" s="320" t="str">
        <f>IFERROR(VLOOKUP($A41,③女入力!$B$10:$AX$33,15),"")</f>
        <v/>
      </c>
      <c r="I41" s="321" t="str">
        <f t="shared" si="14"/>
        <v/>
      </c>
      <c r="J41" s="329" t="str">
        <f t="shared" si="15"/>
        <v/>
      </c>
      <c r="K41" s="319" t="str">
        <f t="shared" si="16"/>
        <v/>
      </c>
      <c r="L41" s="320" t="str">
        <f t="shared" si="17"/>
        <v/>
      </c>
      <c r="M41" s="323" t="str">
        <f>IFERROR(VLOOKUP($A41,③女入力!$B$10:$AX$33,19),"")</f>
        <v/>
      </c>
      <c r="N41" s="323" t="str">
        <f>IFERROR(VLOOKUP($A41,③女入力!$B$10:$AX$33,21),"")</f>
        <v/>
      </c>
      <c r="O41" s="324" t="str">
        <f>IFERROR(VLOOKUP($A41,③女入力!$B$10:$AX$33,23),"")</f>
        <v/>
      </c>
      <c r="P41" s="325" t="str">
        <f>IFERROR(VLOOKUP($A41,③女入力!$B$10:$AX$33,34),"")</f>
        <v/>
      </c>
      <c r="Q41" s="326" t="str">
        <f>IFERROR(VLOOKUP($A41,③女入力!$B$10:$AX$33,37),"")</f>
        <v/>
      </c>
      <c r="R41" s="327" t="str">
        <f t="shared" si="12"/>
        <v/>
      </c>
      <c r="S41" s="328" t="str">
        <f t="shared" si="13"/>
        <v/>
      </c>
      <c r="T41" s="327" t="str">
        <f>IFERROR(VLOOKUP($A41,③女入力!$B$10:$AZ$25,44),"")</f>
        <v/>
      </c>
    </row>
    <row r="42" spans="1:20" ht="30" customHeight="1" thickBot="1">
      <c r="A42" s="5">
        <f>'⑥-2関東女選択'!AD19</f>
        <v>0</v>
      </c>
      <c r="B42" s="41">
        <v>10</v>
      </c>
      <c r="C42" s="269" t="str">
        <f>IFERROR(VLOOKUP($A42,③女入力!$B$10:$AX$33,40),"")</f>
        <v/>
      </c>
      <c r="D42" s="270">
        <f>'⑥-2関東女選択'!AE19</f>
        <v>0</v>
      </c>
      <c r="E42" s="319" t="str">
        <f>IFERROR(VLOOKUP($A42,③女入力!$B$10:$AX$33,3),"")</f>
        <v/>
      </c>
      <c r="F42" s="320" t="str">
        <f>IFERROR(VLOOKUP($A42,③女入力!$B$10:$AX$33,7),"")</f>
        <v/>
      </c>
      <c r="G42" s="319" t="str">
        <f>IFERROR(VLOOKUP($A42,③女入力!$B$10:$AX$33,11),"")</f>
        <v/>
      </c>
      <c r="H42" s="320" t="str">
        <f>IFERROR(VLOOKUP($A42,③女入力!$B$10:$AX$33,15),"")</f>
        <v/>
      </c>
      <c r="I42" s="321" t="str">
        <f t="shared" si="14"/>
        <v/>
      </c>
      <c r="J42" s="329" t="str">
        <f t="shared" si="15"/>
        <v/>
      </c>
      <c r="K42" s="319" t="str">
        <f t="shared" si="16"/>
        <v/>
      </c>
      <c r="L42" s="320" t="str">
        <f t="shared" si="17"/>
        <v/>
      </c>
      <c r="M42" s="323" t="str">
        <f>IFERROR(VLOOKUP($A42,③女入力!$B$10:$AX$33,19),"")</f>
        <v/>
      </c>
      <c r="N42" s="323" t="str">
        <f>IFERROR(VLOOKUP($A42,③女入力!$B$10:$AX$33,21),"")</f>
        <v/>
      </c>
      <c r="O42" s="324" t="str">
        <f>IFERROR(VLOOKUP($A42,③女入力!$B$10:$AX$33,23),"")</f>
        <v/>
      </c>
      <c r="P42" s="325" t="str">
        <f>IFERROR(VLOOKUP($A42,③女入力!$B$10:$AX$33,34),"")</f>
        <v/>
      </c>
      <c r="Q42" s="326" t="str">
        <f>IFERROR(VLOOKUP($A42,③女入力!$B$10:$AX$33,37),"")</f>
        <v/>
      </c>
      <c r="R42" s="327" t="str">
        <f t="shared" si="12"/>
        <v/>
      </c>
      <c r="S42" s="328" t="str">
        <f t="shared" si="13"/>
        <v/>
      </c>
      <c r="T42" s="327" t="str">
        <f>IFERROR(VLOOKUP($A42,③女入力!$B$10:$AZ$25,44),"")</f>
        <v/>
      </c>
    </row>
    <row r="43" spans="1:20" ht="30" customHeight="1" thickBot="1">
      <c r="A43" s="5">
        <f>'⑥-2関東女選択'!AD20</f>
        <v>0</v>
      </c>
      <c r="B43" s="42">
        <v>11</v>
      </c>
      <c r="C43" s="269" t="str">
        <f>IFERROR(VLOOKUP($A43,③女入力!$B$10:$AX$33,40),"")</f>
        <v/>
      </c>
      <c r="D43" s="270">
        <f>'⑥-2関東女選択'!AE20</f>
        <v>0</v>
      </c>
      <c r="E43" s="319" t="str">
        <f>IFERROR(VLOOKUP($A43,③女入力!$B$10:$AX$33,3),"")</f>
        <v/>
      </c>
      <c r="F43" s="320" t="str">
        <f>IFERROR(VLOOKUP($A43,③女入力!$B$10:$AX$33,7),"")</f>
        <v/>
      </c>
      <c r="G43" s="319" t="str">
        <f>IFERROR(VLOOKUP($A43,③女入力!$B$10:$AX$33,11),"")</f>
        <v/>
      </c>
      <c r="H43" s="320" t="str">
        <f>IFERROR(VLOOKUP($A43,③女入力!$B$10:$AX$33,15),"")</f>
        <v/>
      </c>
      <c r="I43" s="321" t="str">
        <f t="shared" si="14"/>
        <v/>
      </c>
      <c r="J43" s="329" t="str">
        <f t="shared" si="15"/>
        <v/>
      </c>
      <c r="K43" s="319" t="str">
        <f t="shared" si="16"/>
        <v/>
      </c>
      <c r="L43" s="320" t="str">
        <f t="shared" si="17"/>
        <v/>
      </c>
      <c r="M43" s="323" t="str">
        <f>IFERROR(VLOOKUP($A43,③女入力!$B$10:$AX$33,19),"")</f>
        <v/>
      </c>
      <c r="N43" s="323" t="str">
        <f>IFERROR(VLOOKUP($A43,③女入力!$B$10:$AX$33,21),"")</f>
        <v/>
      </c>
      <c r="O43" s="324" t="str">
        <f>IFERROR(VLOOKUP($A43,③女入力!$B$10:$AX$33,23),"")</f>
        <v/>
      </c>
      <c r="P43" s="325" t="str">
        <f>IFERROR(VLOOKUP($A43,③女入力!$B$10:$AX$33,34),"")</f>
        <v/>
      </c>
      <c r="Q43" s="326" t="str">
        <f>IFERROR(VLOOKUP($A43,③女入力!$B$10:$AX$33,37),"")</f>
        <v/>
      </c>
      <c r="R43" s="327" t="str">
        <f t="shared" si="12"/>
        <v/>
      </c>
      <c r="S43" s="328" t="str">
        <f t="shared" si="13"/>
        <v/>
      </c>
      <c r="T43" s="327" t="str">
        <f>IFERROR(VLOOKUP($A43,③女入力!$B$10:$AZ$25,44),"")</f>
        <v/>
      </c>
    </row>
    <row r="44" spans="1:20" ht="30" customHeight="1" thickBot="1">
      <c r="A44" s="5">
        <f>'⑥-2関東女選択'!AD21</f>
        <v>0</v>
      </c>
      <c r="B44" s="41">
        <v>12</v>
      </c>
      <c r="C44" s="269" t="str">
        <f>IFERROR(VLOOKUP($A44,③女入力!$B$10:$AX$33,40),"")</f>
        <v/>
      </c>
      <c r="D44" s="270">
        <f>'⑥-2関東女選択'!AE21</f>
        <v>0</v>
      </c>
      <c r="E44" s="319" t="str">
        <f>IFERROR(VLOOKUP($A44,③女入力!$B$10:$AX$33,3),"")</f>
        <v/>
      </c>
      <c r="F44" s="320" t="str">
        <f>IFERROR(VLOOKUP($A44,③女入力!$B$10:$AX$33,7),"")</f>
        <v/>
      </c>
      <c r="G44" s="319" t="str">
        <f>IFERROR(VLOOKUP($A44,③女入力!$B$10:$AX$33,11),"")</f>
        <v/>
      </c>
      <c r="H44" s="320" t="str">
        <f>IFERROR(VLOOKUP($A44,③女入力!$B$10:$AX$33,15),"")</f>
        <v/>
      </c>
      <c r="I44" s="321" t="str">
        <f t="shared" si="14"/>
        <v/>
      </c>
      <c r="J44" s="329" t="str">
        <f t="shared" si="15"/>
        <v/>
      </c>
      <c r="K44" s="319" t="str">
        <f t="shared" si="16"/>
        <v/>
      </c>
      <c r="L44" s="320" t="str">
        <f t="shared" si="17"/>
        <v/>
      </c>
      <c r="M44" s="323" t="str">
        <f>IFERROR(VLOOKUP($A44,③女入力!$B$10:$AX$33,19),"")</f>
        <v/>
      </c>
      <c r="N44" s="323" t="str">
        <f>IFERROR(VLOOKUP($A44,③女入力!$B$10:$AX$33,21),"")</f>
        <v/>
      </c>
      <c r="O44" s="324" t="str">
        <f>IFERROR(VLOOKUP($A44,③女入力!$B$10:$AX$33,23),"")</f>
        <v/>
      </c>
      <c r="P44" s="325" t="str">
        <f>IFERROR(VLOOKUP($A44,③女入力!$B$10:$AX$33,34),"")</f>
        <v/>
      </c>
      <c r="Q44" s="326" t="str">
        <f>IFERROR(VLOOKUP($A44,③女入力!$B$10:$AX$33,37),"")</f>
        <v/>
      </c>
      <c r="R44" s="327" t="str">
        <f t="shared" si="12"/>
        <v/>
      </c>
      <c r="S44" s="328" t="str">
        <f t="shared" si="13"/>
        <v/>
      </c>
      <c r="T44" s="327" t="str">
        <f>IFERROR(VLOOKUP($A44,③女入力!$B$10:$AZ$25,44),"")</f>
        <v/>
      </c>
    </row>
    <row r="45" spans="1:20" ht="30" customHeight="1" thickBot="1">
      <c r="A45" s="5">
        <f>'⑥-2関東女選択'!AD22</f>
        <v>0</v>
      </c>
      <c r="B45" s="42">
        <v>13</v>
      </c>
      <c r="C45" s="269" t="str">
        <f>IFERROR(VLOOKUP($A45,③女入力!$B$10:$AX$33,40),"")</f>
        <v/>
      </c>
      <c r="D45" s="270">
        <f>'⑥-2関東女選択'!AE22</f>
        <v>0</v>
      </c>
      <c r="E45" s="319" t="str">
        <f>IFERROR(VLOOKUP($A45,③女入力!$B$10:$AX$33,3),"")</f>
        <v/>
      </c>
      <c r="F45" s="320" t="str">
        <f>IFERROR(VLOOKUP($A45,③女入力!$B$10:$AX$33,7),"")</f>
        <v/>
      </c>
      <c r="G45" s="319" t="str">
        <f>IFERROR(VLOOKUP($A45,③女入力!$B$10:$AX$33,11),"")</f>
        <v/>
      </c>
      <c r="H45" s="320" t="str">
        <f>IFERROR(VLOOKUP($A45,③女入力!$B$10:$AX$33,15),"")</f>
        <v/>
      </c>
      <c r="I45" s="321" t="str">
        <f t="shared" si="14"/>
        <v/>
      </c>
      <c r="J45" s="329" t="str">
        <f t="shared" si="15"/>
        <v/>
      </c>
      <c r="K45" s="319" t="str">
        <f t="shared" si="16"/>
        <v/>
      </c>
      <c r="L45" s="320" t="str">
        <f t="shared" si="17"/>
        <v/>
      </c>
      <c r="M45" s="323" t="str">
        <f>IFERROR(VLOOKUP($A45,③女入力!$B$10:$AX$33,19),"")</f>
        <v/>
      </c>
      <c r="N45" s="323" t="str">
        <f>IFERROR(VLOOKUP($A45,③女入力!$B$10:$AX$33,21),"")</f>
        <v/>
      </c>
      <c r="O45" s="324" t="str">
        <f>IFERROR(VLOOKUP($A45,③女入力!$B$10:$AX$33,23),"")</f>
        <v/>
      </c>
      <c r="P45" s="325" t="str">
        <f>IFERROR(VLOOKUP($A45,③女入力!$B$10:$AX$33,34),"")</f>
        <v/>
      </c>
      <c r="Q45" s="326" t="str">
        <f>IFERROR(VLOOKUP($A45,③女入力!$B$10:$AX$33,37),"")</f>
        <v/>
      </c>
      <c r="R45" s="327" t="str">
        <f t="shared" si="12"/>
        <v/>
      </c>
      <c r="S45" s="328" t="str">
        <f t="shared" si="13"/>
        <v/>
      </c>
      <c r="T45" s="327" t="str">
        <f>IFERROR(VLOOKUP($A45,③女入力!$B$10:$AZ$25,44),"")</f>
        <v/>
      </c>
    </row>
    <row r="46" spans="1:20" ht="30" customHeight="1" thickBot="1">
      <c r="A46" s="5">
        <f>'⑥-2関東女選択'!AD23</f>
        <v>0</v>
      </c>
      <c r="B46" s="41">
        <v>14</v>
      </c>
      <c r="C46" s="269" t="str">
        <f>IFERROR(VLOOKUP($A46,③女入力!$B$10:$AX$33,40),"")</f>
        <v/>
      </c>
      <c r="D46" s="270">
        <f>'⑥-2関東女選択'!AE23</f>
        <v>0</v>
      </c>
      <c r="E46" s="319" t="str">
        <f>IFERROR(VLOOKUP($A46,③女入力!$B$10:$AX$33,3),"")</f>
        <v/>
      </c>
      <c r="F46" s="320" t="str">
        <f>IFERROR(VLOOKUP($A46,③女入力!$B$10:$AX$33,7),"")</f>
        <v/>
      </c>
      <c r="G46" s="319" t="str">
        <f>IFERROR(VLOOKUP($A46,③女入力!$B$10:$AX$33,11),"")</f>
        <v/>
      </c>
      <c r="H46" s="320" t="str">
        <f>IFERROR(VLOOKUP($A46,③女入力!$B$10:$AX$33,15),"")</f>
        <v/>
      </c>
      <c r="I46" s="321" t="str">
        <f t="shared" si="14"/>
        <v/>
      </c>
      <c r="J46" s="329" t="str">
        <f t="shared" si="15"/>
        <v/>
      </c>
      <c r="K46" s="319" t="str">
        <f t="shared" si="16"/>
        <v/>
      </c>
      <c r="L46" s="320" t="str">
        <f t="shared" si="17"/>
        <v/>
      </c>
      <c r="M46" s="323" t="str">
        <f>IFERROR(VLOOKUP($A46,③女入力!$B$10:$AX$33,19),"")</f>
        <v/>
      </c>
      <c r="N46" s="323" t="str">
        <f>IFERROR(VLOOKUP($A46,③女入力!$B$10:$AX$33,21),"")</f>
        <v/>
      </c>
      <c r="O46" s="324" t="str">
        <f>IFERROR(VLOOKUP($A46,③女入力!$B$10:$AX$33,23),"")</f>
        <v/>
      </c>
      <c r="P46" s="325" t="str">
        <f>IFERROR(VLOOKUP($A46,③女入力!$B$10:$AX$33,34),"")</f>
        <v/>
      </c>
      <c r="Q46" s="326" t="str">
        <f>IFERROR(VLOOKUP($A46,③女入力!$B$10:$AX$33,37),"")</f>
        <v/>
      </c>
      <c r="R46" s="327" t="str">
        <f t="shared" si="12"/>
        <v/>
      </c>
      <c r="S46" s="328" t="str">
        <f t="shared" si="13"/>
        <v/>
      </c>
      <c r="T46" s="327" t="str">
        <f>IFERROR(VLOOKUP($A46,③女入力!$B$10:$AZ$25,44),"")</f>
        <v/>
      </c>
    </row>
    <row r="47" spans="1:20" ht="30" customHeight="1" thickBot="1">
      <c r="A47" s="5">
        <f>'⑥-2関東女選択'!AD24</f>
        <v>0</v>
      </c>
      <c r="B47" s="42">
        <v>15</v>
      </c>
      <c r="C47" s="269" t="str">
        <f>IFERROR(VLOOKUP($A47,③女入力!$B$10:$AX$33,40),"")</f>
        <v/>
      </c>
      <c r="D47" s="270">
        <f>'⑥-2関東女選択'!AE24</f>
        <v>0</v>
      </c>
      <c r="E47" s="319" t="str">
        <f>IFERROR(VLOOKUP($A47,③女入力!$B$10:$AX$33,3),"")</f>
        <v/>
      </c>
      <c r="F47" s="320" t="str">
        <f>IFERROR(VLOOKUP($A47,③女入力!$B$10:$AX$33,7),"")</f>
        <v/>
      </c>
      <c r="G47" s="319" t="str">
        <f>IFERROR(VLOOKUP($A47,③女入力!$B$10:$AX$33,11),"")</f>
        <v/>
      </c>
      <c r="H47" s="320" t="str">
        <f>IFERROR(VLOOKUP($A47,③女入力!$B$10:$AX$33,15),"")</f>
        <v/>
      </c>
      <c r="I47" s="321" t="str">
        <f t="shared" si="14"/>
        <v/>
      </c>
      <c r="J47" s="329" t="str">
        <f t="shared" si="15"/>
        <v/>
      </c>
      <c r="K47" s="319" t="str">
        <f t="shared" si="16"/>
        <v/>
      </c>
      <c r="L47" s="320" t="str">
        <f t="shared" si="17"/>
        <v/>
      </c>
      <c r="M47" s="323" t="str">
        <f>IFERROR(VLOOKUP($A47,③女入力!$B$10:$AX$33,19),"")</f>
        <v/>
      </c>
      <c r="N47" s="323" t="str">
        <f>IFERROR(VLOOKUP($A47,③女入力!$B$10:$AX$33,21),"")</f>
        <v/>
      </c>
      <c r="O47" s="324" t="str">
        <f>IFERROR(VLOOKUP($A47,③女入力!$B$10:$AX$33,23),"")</f>
        <v/>
      </c>
      <c r="P47" s="325" t="str">
        <f>IFERROR(VLOOKUP($A47,③女入力!$B$10:$AX$33,34),"")</f>
        <v/>
      </c>
      <c r="Q47" s="326" t="str">
        <f>IFERROR(VLOOKUP($A47,③女入力!$B$10:$AX$33,37),"")</f>
        <v/>
      </c>
      <c r="R47" s="327" t="str">
        <f t="shared" si="12"/>
        <v/>
      </c>
      <c r="S47" s="328" t="str">
        <f t="shared" si="13"/>
        <v/>
      </c>
      <c r="T47" s="327" t="str">
        <f>IFERROR(VLOOKUP($A47,③女入力!$B$10:$AZ$25,44),"")</f>
        <v/>
      </c>
    </row>
    <row r="48" spans="1:20" ht="30" customHeight="1" thickBot="1">
      <c r="A48" s="5">
        <f>'⑥-2関東女選択'!AD25</f>
        <v>0</v>
      </c>
      <c r="B48" s="41">
        <v>16</v>
      </c>
      <c r="C48" s="269" t="str">
        <f>IFERROR(VLOOKUP($A48,③女入力!$B$10:$AX$33,40),"")</f>
        <v/>
      </c>
      <c r="D48" s="270">
        <f>'⑥-2関東女選択'!AE25</f>
        <v>0</v>
      </c>
      <c r="E48" s="319" t="str">
        <f>IFERROR(VLOOKUP($A48,③女入力!$B$10:$AX$33,3),"")</f>
        <v/>
      </c>
      <c r="F48" s="320" t="str">
        <f>IFERROR(VLOOKUP($A48,③女入力!$B$10:$AX$33,7),"")</f>
        <v/>
      </c>
      <c r="G48" s="319" t="str">
        <f>IFERROR(VLOOKUP($A48,③女入力!$B$10:$AX$33,11),"")</f>
        <v/>
      </c>
      <c r="H48" s="320" t="str">
        <f>IFERROR(VLOOKUP($A48,③女入力!$B$10:$AX$33,15),"")</f>
        <v/>
      </c>
      <c r="I48" s="321" t="str">
        <f t="shared" si="14"/>
        <v/>
      </c>
      <c r="J48" s="329" t="str">
        <f t="shared" si="15"/>
        <v/>
      </c>
      <c r="K48" s="319" t="str">
        <f t="shared" si="16"/>
        <v/>
      </c>
      <c r="L48" s="320" t="str">
        <f t="shared" si="17"/>
        <v/>
      </c>
      <c r="M48" s="323" t="str">
        <f>IFERROR(VLOOKUP($A48,③女入力!$B$10:$AX$33,19),"")</f>
        <v/>
      </c>
      <c r="N48" s="323" t="str">
        <f>IFERROR(VLOOKUP($A48,③女入力!$B$10:$AX$33,21),"")</f>
        <v/>
      </c>
      <c r="O48" s="324" t="str">
        <f>IFERROR(VLOOKUP($A48,③女入力!$B$10:$AX$33,23),"")</f>
        <v/>
      </c>
      <c r="P48" s="325" t="str">
        <f>IFERROR(VLOOKUP($A48,③女入力!$B$10:$AX$33,34),"")</f>
        <v/>
      </c>
      <c r="Q48" s="326" t="str">
        <f>IFERROR(VLOOKUP($A48,③女入力!$B$10:$AX$33,37),"")</f>
        <v/>
      </c>
      <c r="R48" s="327" t="str">
        <f t="shared" si="12"/>
        <v/>
      </c>
      <c r="S48" s="328" t="str">
        <f t="shared" si="13"/>
        <v/>
      </c>
      <c r="T48" s="327" t="str">
        <f>IFERROR(VLOOKUP($A48,③女入力!$B$10:$AZ$25,44),"")</f>
        <v/>
      </c>
    </row>
  </sheetData>
  <sheetProtection sheet="1" objects="1" scenarios="1"/>
  <mergeCells count="27">
    <mergeCell ref="I2:L2"/>
    <mergeCell ref="C1:E1"/>
    <mergeCell ref="B2:B3"/>
    <mergeCell ref="D2:D3"/>
    <mergeCell ref="E2:F2"/>
    <mergeCell ref="G2:H2"/>
    <mergeCell ref="S2:S3"/>
    <mergeCell ref="T2:T3"/>
    <mergeCell ref="B30:B31"/>
    <mergeCell ref="D30:D31"/>
    <mergeCell ref="E30:F30"/>
    <mergeCell ref="G30:H30"/>
    <mergeCell ref="I30:L30"/>
    <mergeCell ref="M30:M31"/>
    <mergeCell ref="N30:N31"/>
    <mergeCell ref="O30:O31"/>
    <mergeCell ref="M2:M3"/>
    <mergeCell ref="N2:N3"/>
    <mergeCell ref="O2:O3"/>
    <mergeCell ref="P2:P3"/>
    <mergeCell ref="Q2:Q3"/>
    <mergeCell ref="R2:R3"/>
    <mergeCell ref="P30:P31"/>
    <mergeCell ref="Q30:Q31"/>
    <mergeCell ref="R30:R31"/>
    <mergeCell ref="S30:S31"/>
    <mergeCell ref="T30:T31"/>
  </mergeCells>
  <phoneticPr fontId="2"/>
  <conditionalFormatting sqref="E5:T28">
    <cfRule type="expression" dxfId="7" priority="2">
      <formula>E5&lt;&gt;""</formula>
    </cfRule>
  </conditionalFormatting>
  <conditionalFormatting sqref="E33:T48">
    <cfRule type="expression" dxfId="6" priority="1">
      <formula>E33&lt;&gt;""</formula>
    </cfRule>
  </conditionalFormatting>
  <hyperlinks>
    <hyperlink ref="C1" location="Top!A1" display="Topへ戻る" xr:uid="{00000000-0004-0000-1D00-000000000000}"/>
  </hyperlinks>
  <pageMargins left="0.59055118110236227" right="0.39370078740157483" top="0.59055118110236227" bottom="0.59055118110236227" header="0" footer="0"/>
  <pageSetup paperSize="9" scale="27"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AJ48"/>
  <sheetViews>
    <sheetView showGridLines="0" showRowColHeaders="0" showZeros="0" view="pageBreakPreview" topLeftCell="B1" zoomScale="50" zoomScaleNormal="50" zoomScaleSheetLayoutView="50" workbookViewId="0">
      <selection activeCell="C1" sqref="C1:E1"/>
    </sheetView>
  </sheetViews>
  <sheetFormatPr defaultColWidth="9" defaultRowHeight="13"/>
  <cols>
    <col min="1" max="1" width="9" style="7" hidden="1" customWidth="1"/>
    <col min="2" max="2" width="9" style="7"/>
    <col min="3" max="4" width="10.7265625" style="5" customWidth="1"/>
    <col min="5" max="8" width="13.453125" style="7" customWidth="1"/>
    <col min="9" max="9" width="39.7265625" style="5" customWidth="1"/>
    <col min="10" max="10" width="45" style="5" customWidth="1"/>
    <col min="11" max="12" width="20.7265625" style="5" customWidth="1"/>
    <col min="13" max="14" width="5.453125" style="5" customWidth="1"/>
    <col min="15" max="15" width="20.453125" style="6" customWidth="1"/>
    <col min="16" max="17" width="10.7265625" style="5" customWidth="1"/>
    <col min="18" max="19" width="20.7265625" style="7" customWidth="1"/>
    <col min="20" max="22" width="10.7265625" style="7" customWidth="1"/>
    <col min="23" max="28" width="10.7265625" style="7" hidden="1" customWidth="1"/>
    <col min="29" max="16384" width="9" style="7"/>
  </cols>
  <sheetData>
    <row r="1" spans="1:36" s="11" customFormat="1" ht="71.25" customHeight="1" thickBot="1">
      <c r="B1" s="1"/>
      <c r="C1" s="998" t="s">
        <v>92</v>
      </c>
      <c r="D1" s="998"/>
      <c r="E1" s="998"/>
      <c r="F1" s="14"/>
      <c r="G1" s="14"/>
      <c r="H1" s="14"/>
      <c r="I1" s="14"/>
      <c r="R1" s="13"/>
      <c r="S1" s="13"/>
      <c r="T1" s="13"/>
      <c r="U1" s="13"/>
      <c r="V1" s="13"/>
      <c r="W1" s="15"/>
      <c r="X1" s="15"/>
      <c r="AB1" s="13"/>
      <c r="AF1" s="13"/>
      <c r="AG1" s="13"/>
      <c r="AH1" s="13"/>
      <c r="AI1" s="15"/>
      <c r="AJ1" s="15"/>
    </row>
    <row r="2" spans="1:36" s="8" customFormat="1" ht="30" customHeight="1">
      <c r="B2" s="999" t="s">
        <v>42</v>
      </c>
      <c r="C2" s="127" t="s">
        <v>43</v>
      </c>
      <c r="D2" s="1001" t="s">
        <v>174</v>
      </c>
      <c r="E2" s="980" t="s">
        <v>44</v>
      </c>
      <c r="F2" s="980"/>
      <c r="G2" s="980" t="s">
        <v>31</v>
      </c>
      <c r="H2" s="980"/>
      <c r="I2" s="995" t="s">
        <v>398</v>
      </c>
      <c r="J2" s="996"/>
      <c r="K2" s="996"/>
      <c r="L2" s="997"/>
      <c r="M2" s="980" t="s">
        <v>26</v>
      </c>
      <c r="N2" s="980" t="s">
        <v>27</v>
      </c>
      <c r="O2" s="993" t="s">
        <v>28</v>
      </c>
      <c r="P2" s="980" t="s">
        <v>29</v>
      </c>
      <c r="Q2" s="980" t="s">
        <v>30</v>
      </c>
      <c r="R2" s="980" t="s">
        <v>17</v>
      </c>
      <c r="S2" s="1005" t="s">
        <v>270</v>
      </c>
    </row>
    <row r="3" spans="1:36" s="9" customFormat="1" ht="30" customHeight="1" thickBot="1">
      <c r="B3" s="1000"/>
      <c r="C3" s="101" t="s">
        <v>45</v>
      </c>
      <c r="D3" s="1002"/>
      <c r="E3" s="26" t="s">
        <v>25</v>
      </c>
      <c r="F3" s="102" t="s">
        <v>10</v>
      </c>
      <c r="G3" s="26" t="s">
        <v>57</v>
      </c>
      <c r="H3" s="102" t="s">
        <v>58</v>
      </c>
      <c r="I3" s="101" t="s">
        <v>407</v>
      </c>
      <c r="J3" s="110" t="s">
        <v>31</v>
      </c>
      <c r="K3" s="26" t="s">
        <v>371</v>
      </c>
      <c r="L3" s="102" t="s">
        <v>31</v>
      </c>
      <c r="M3" s="981"/>
      <c r="N3" s="981"/>
      <c r="O3" s="994"/>
      <c r="P3" s="981"/>
      <c r="Q3" s="981"/>
      <c r="R3" s="981"/>
      <c r="S3" s="1006"/>
    </row>
    <row r="4" spans="1:36" ht="30" customHeight="1" thickBot="1">
      <c r="B4" s="30" t="s">
        <v>46</v>
      </c>
      <c r="C4" s="43" t="s">
        <v>47</v>
      </c>
      <c r="D4" s="137" t="s">
        <v>175</v>
      </c>
      <c r="E4" s="31" t="s">
        <v>37</v>
      </c>
      <c r="F4" s="32" t="s">
        <v>12</v>
      </c>
      <c r="G4" s="31" t="s">
        <v>32</v>
      </c>
      <c r="H4" s="32" t="s">
        <v>11</v>
      </c>
      <c r="I4" s="109" t="s">
        <v>367</v>
      </c>
      <c r="J4" s="33" t="s">
        <v>365</v>
      </c>
      <c r="K4" s="31" t="s">
        <v>368</v>
      </c>
      <c r="L4" s="32" t="s">
        <v>369</v>
      </c>
      <c r="M4" s="34">
        <v>3</v>
      </c>
      <c r="N4" s="23" t="s">
        <v>38</v>
      </c>
      <c r="O4" s="24" t="s">
        <v>319</v>
      </c>
      <c r="P4" s="25">
        <v>170</v>
      </c>
      <c r="Q4" s="25">
        <v>72</v>
      </c>
      <c r="R4" s="23" t="s">
        <v>48</v>
      </c>
      <c r="S4" s="388" t="s">
        <v>49</v>
      </c>
      <c r="W4" s="111">
        <f>①基本情報!$B$9</f>
        <v>0</v>
      </c>
      <c r="X4" s="111">
        <f>①基本情報!$B$8</f>
        <v>0</v>
      </c>
      <c r="Y4" s="111">
        <f>①基本情報!$J$9</f>
        <v>0</v>
      </c>
      <c r="Z4" s="111">
        <f>①基本情報!$J$8</f>
        <v>0</v>
      </c>
      <c r="AA4" s="112" t="str">
        <f>IF(①基本情報!$K$56=0,'⑧-2-3関東男個印刷'!$A$10,'⑧-2-3関東男個印刷'!$A$13)</f>
        <v xml:space="preserve"> </v>
      </c>
      <c r="AB4" s="113" t="str">
        <f>'⑧-2-3関東男個印刷'!$Z$10</f>
        <v xml:space="preserve"> </v>
      </c>
    </row>
    <row r="5" spans="1:36" s="10" customFormat="1" ht="30" customHeight="1" thickBot="1">
      <c r="A5" s="78">
        <f>'⑤-3県男選択'!AD10</f>
        <v>0</v>
      </c>
      <c r="B5" s="40">
        <v>1</v>
      </c>
      <c r="C5" s="269" t="str">
        <f>IFERROR(VLOOKUP($A5,②男入力!$B$10:$AX$33,40),"")</f>
        <v/>
      </c>
      <c r="D5" s="270">
        <f>'⑤-3県男選択'!AE10</f>
        <v>0</v>
      </c>
      <c r="E5" s="319" t="str">
        <f>IFERROR(VLOOKUP($A5,②男入力!$B$10:$AX$33,3),"")</f>
        <v/>
      </c>
      <c r="F5" s="320" t="str">
        <f>IFERROR(VLOOKUP($A5,②男入力!$B$10:$AX$33,7),"")</f>
        <v/>
      </c>
      <c r="G5" s="319" t="str">
        <f>IFERROR(VLOOKUP($A5,②男入力!$B$10:$AX$33,11),"")</f>
        <v/>
      </c>
      <c r="H5" s="320" t="str">
        <f>IFERROR(VLOOKUP($A5,②男入力!$B$10:$AX$33,15),"")</f>
        <v/>
      </c>
      <c r="I5" s="321" t="str">
        <f t="shared" ref="I5:I28" si="0">IF($E5="","",$W$4)</f>
        <v/>
      </c>
      <c r="J5" s="322" t="str">
        <f t="shared" ref="J5:J28" si="1">IF($E5="","",$X$4)</f>
        <v/>
      </c>
      <c r="K5" s="319" t="str">
        <f t="shared" ref="K5:K28" si="2">IF($E5="","",$Y$4)</f>
        <v/>
      </c>
      <c r="L5" s="320" t="str">
        <f t="shared" ref="L5:L28" si="3">IF($E5="","",$Z$4)</f>
        <v/>
      </c>
      <c r="M5" s="323" t="str">
        <f>IFERROR(VLOOKUP($A5,②男入力!$B$10:$AX$33,19),"")</f>
        <v/>
      </c>
      <c r="N5" s="323" t="str">
        <f>IFERROR(VLOOKUP($A5,②男入力!$B$10:$AX$33,21),"")</f>
        <v/>
      </c>
      <c r="O5" s="324" t="str">
        <f>IFERROR(VLOOKUP($A5,②男入力!$B$10:$AX$33,23),"")</f>
        <v/>
      </c>
      <c r="P5" s="325" t="str">
        <f>IFERROR(VLOOKUP($A5,②男入力!$B$10:$AX$33,34),"")</f>
        <v/>
      </c>
      <c r="Q5" s="326" t="str">
        <f>IFERROR(VLOOKUP($A5,②男入力!$B$10:$AX$33,37),"")</f>
        <v/>
      </c>
      <c r="R5" s="327" t="str">
        <f t="shared" ref="R5:R28" si="4">IF($E5="","",$AA$4)</f>
        <v/>
      </c>
      <c r="S5" s="389" t="str">
        <f t="shared" ref="S5:S28" si="5">IF($E5="","",$AB$4)</f>
        <v/>
      </c>
    </row>
    <row r="6" spans="1:36" s="10" customFormat="1" ht="30" customHeight="1" thickBot="1">
      <c r="A6" s="78">
        <f>'⑤-3県男選択'!AD11</f>
        <v>0</v>
      </c>
      <c r="B6" s="40">
        <v>2</v>
      </c>
      <c r="C6" s="269" t="str">
        <f>IFERROR(VLOOKUP($A6,②男入力!$B$10:$AX$33,40),"")</f>
        <v/>
      </c>
      <c r="D6" s="270">
        <f>'⑤-3県男選択'!AE11</f>
        <v>0</v>
      </c>
      <c r="E6" s="319" t="str">
        <f>IFERROR(VLOOKUP($A6,②男入力!$B$10:$AX$33,3),"")</f>
        <v/>
      </c>
      <c r="F6" s="320" t="str">
        <f>IFERROR(VLOOKUP($A6,②男入力!$B$10:$AX$33,7),"")</f>
        <v/>
      </c>
      <c r="G6" s="319" t="str">
        <f>IFERROR(VLOOKUP($A6,②男入力!$B$10:$AX$33,11),"")</f>
        <v/>
      </c>
      <c r="H6" s="320" t="str">
        <f>IFERROR(VLOOKUP($A6,②男入力!$B$10:$AX$33,15),"")</f>
        <v/>
      </c>
      <c r="I6" s="321" t="str">
        <f t="shared" si="0"/>
        <v/>
      </c>
      <c r="J6" s="322" t="str">
        <f t="shared" si="1"/>
        <v/>
      </c>
      <c r="K6" s="319" t="str">
        <f t="shared" si="2"/>
        <v/>
      </c>
      <c r="L6" s="320" t="str">
        <f t="shared" si="3"/>
        <v/>
      </c>
      <c r="M6" s="323" t="str">
        <f>IFERROR(VLOOKUP($A6,②男入力!$B$10:$AX$33,19),"")</f>
        <v/>
      </c>
      <c r="N6" s="323" t="str">
        <f>IFERROR(VLOOKUP($A6,②男入力!$B$10:$AX$33,21),"")</f>
        <v/>
      </c>
      <c r="O6" s="324" t="str">
        <f>IFERROR(VLOOKUP($A6,②男入力!$B$10:$AX$33,23),"")</f>
        <v/>
      </c>
      <c r="P6" s="325" t="str">
        <f>IFERROR(VLOOKUP($A6,②男入力!$B$10:$AX$33,34),"")</f>
        <v/>
      </c>
      <c r="Q6" s="326" t="str">
        <f>IFERROR(VLOOKUP($A6,②男入力!$B$10:$AX$33,37),"")</f>
        <v/>
      </c>
      <c r="R6" s="327" t="str">
        <f t="shared" si="4"/>
        <v/>
      </c>
      <c r="S6" s="389" t="str">
        <f t="shared" si="5"/>
        <v/>
      </c>
    </row>
    <row r="7" spans="1:36" s="10" customFormat="1" ht="30" customHeight="1" thickBot="1">
      <c r="A7" s="78">
        <f>'⑤-3県男選択'!AD12</f>
        <v>0</v>
      </c>
      <c r="B7" s="40">
        <v>3</v>
      </c>
      <c r="C7" s="269" t="str">
        <f>IFERROR(VLOOKUP($A7,②男入力!$B$10:$AX$33,40),"")</f>
        <v/>
      </c>
      <c r="D7" s="270">
        <f>'⑤-3県男選択'!AE12</f>
        <v>0</v>
      </c>
      <c r="E7" s="319" t="str">
        <f>IFERROR(VLOOKUP($A7,②男入力!$B$10:$AX$33,3),"")</f>
        <v/>
      </c>
      <c r="F7" s="320" t="str">
        <f>IFERROR(VLOOKUP($A7,②男入力!$B$10:$AX$33,7),"")</f>
        <v/>
      </c>
      <c r="G7" s="319" t="str">
        <f>IFERROR(VLOOKUP($A7,②男入力!$B$10:$AX$33,11),"")</f>
        <v/>
      </c>
      <c r="H7" s="320" t="str">
        <f>IFERROR(VLOOKUP($A7,②男入力!$B$10:$AX$33,15),"")</f>
        <v/>
      </c>
      <c r="I7" s="321" t="str">
        <f t="shared" si="0"/>
        <v/>
      </c>
      <c r="J7" s="322" t="str">
        <f t="shared" si="1"/>
        <v/>
      </c>
      <c r="K7" s="319" t="str">
        <f t="shared" si="2"/>
        <v/>
      </c>
      <c r="L7" s="320" t="str">
        <f t="shared" si="3"/>
        <v/>
      </c>
      <c r="M7" s="323" t="str">
        <f>IFERROR(VLOOKUP($A7,②男入力!$B$10:$AX$33,19),"")</f>
        <v/>
      </c>
      <c r="N7" s="323" t="str">
        <f>IFERROR(VLOOKUP($A7,②男入力!$B$10:$AX$33,21),"")</f>
        <v/>
      </c>
      <c r="O7" s="324" t="str">
        <f>IFERROR(VLOOKUP($A7,②男入力!$B$10:$AX$33,23),"")</f>
        <v/>
      </c>
      <c r="P7" s="325" t="str">
        <f>IFERROR(VLOOKUP($A7,②男入力!$B$10:$AX$33,34),"")</f>
        <v/>
      </c>
      <c r="Q7" s="326" t="str">
        <f>IFERROR(VLOOKUP($A7,②男入力!$B$10:$AX$33,37),"")</f>
        <v/>
      </c>
      <c r="R7" s="327" t="str">
        <f t="shared" si="4"/>
        <v/>
      </c>
      <c r="S7" s="389" t="str">
        <f t="shared" si="5"/>
        <v/>
      </c>
    </row>
    <row r="8" spans="1:36" s="10" customFormat="1" ht="30" customHeight="1" thickBot="1">
      <c r="A8" s="78">
        <f>'⑤-3県男選択'!AD13</f>
        <v>0</v>
      </c>
      <c r="B8" s="40">
        <v>4</v>
      </c>
      <c r="C8" s="269" t="str">
        <f>IFERROR(VLOOKUP($A8,②男入力!$B$10:$AX$33,40),"")</f>
        <v/>
      </c>
      <c r="D8" s="270">
        <f>'⑤-3県男選択'!AE13</f>
        <v>0</v>
      </c>
      <c r="E8" s="319" t="str">
        <f>IFERROR(VLOOKUP($A8,②男入力!$B$10:$AX$33,3),"")</f>
        <v/>
      </c>
      <c r="F8" s="320" t="str">
        <f>IFERROR(VLOOKUP($A8,②男入力!$B$10:$AX$33,7),"")</f>
        <v/>
      </c>
      <c r="G8" s="319" t="str">
        <f>IFERROR(VLOOKUP($A8,②男入力!$B$10:$AX$33,11),"")</f>
        <v/>
      </c>
      <c r="H8" s="320" t="str">
        <f>IFERROR(VLOOKUP($A8,②男入力!$B$10:$AX$33,15),"")</f>
        <v/>
      </c>
      <c r="I8" s="321" t="str">
        <f t="shared" si="0"/>
        <v/>
      </c>
      <c r="J8" s="322" t="str">
        <f t="shared" si="1"/>
        <v/>
      </c>
      <c r="K8" s="319" t="str">
        <f t="shared" si="2"/>
        <v/>
      </c>
      <c r="L8" s="320" t="str">
        <f t="shared" si="3"/>
        <v/>
      </c>
      <c r="M8" s="323" t="str">
        <f>IFERROR(VLOOKUP($A8,②男入力!$B$10:$AX$33,19),"")</f>
        <v/>
      </c>
      <c r="N8" s="323" t="str">
        <f>IFERROR(VLOOKUP($A8,②男入力!$B$10:$AX$33,21),"")</f>
        <v/>
      </c>
      <c r="O8" s="324" t="str">
        <f>IFERROR(VLOOKUP($A8,②男入力!$B$10:$AX$33,23),"")</f>
        <v/>
      </c>
      <c r="P8" s="325" t="str">
        <f>IFERROR(VLOOKUP($A8,②男入力!$B$10:$AX$33,34),"")</f>
        <v/>
      </c>
      <c r="Q8" s="326" t="str">
        <f>IFERROR(VLOOKUP($A8,②男入力!$B$10:$AX$33,37),"")</f>
        <v/>
      </c>
      <c r="R8" s="327" t="str">
        <f t="shared" si="4"/>
        <v/>
      </c>
      <c r="S8" s="389" t="str">
        <f t="shared" si="5"/>
        <v/>
      </c>
    </row>
    <row r="9" spans="1:36" s="10" customFormat="1" ht="30" customHeight="1" thickBot="1">
      <c r="A9" s="78">
        <f>'⑤-3県男選択'!AD14</f>
        <v>0</v>
      </c>
      <c r="B9" s="40">
        <v>5</v>
      </c>
      <c r="C9" s="269" t="str">
        <f>IFERROR(VLOOKUP($A9,②男入力!$B$10:$AX$33,40),"")</f>
        <v/>
      </c>
      <c r="D9" s="270">
        <f>'⑤-3県男選択'!AE14</f>
        <v>0</v>
      </c>
      <c r="E9" s="319" t="str">
        <f>IFERROR(VLOOKUP($A9,②男入力!$B$10:$AX$33,3),"")</f>
        <v/>
      </c>
      <c r="F9" s="320" t="str">
        <f>IFERROR(VLOOKUP($A9,②男入力!$B$10:$AX$33,7),"")</f>
        <v/>
      </c>
      <c r="G9" s="319" t="str">
        <f>IFERROR(VLOOKUP($A9,②男入力!$B$10:$AX$33,11),"")</f>
        <v/>
      </c>
      <c r="H9" s="320" t="str">
        <f>IFERROR(VLOOKUP($A9,②男入力!$B$10:$AX$33,15),"")</f>
        <v/>
      </c>
      <c r="I9" s="321" t="str">
        <f t="shared" si="0"/>
        <v/>
      </c>
      <c r="J9" s="322" t="str">
        <f t="shared" si="1"/>
        <v/>
      </c>
      <c r="K9" s="319" t="str">
        <f t="shared" si="2"/>
        <v/>
      </c>
      <c r="L9" s="320" t="str">
        <f t="shared" si="3"/>
        <v/>
      </c>
      <c r="M9" s="323" t="str">
        <f>IFERROR(VLOOKUP($A9,②男入力!$B$10:$AX$33,19),"")</f>
        <v/>
      </c>
      <c r="N9" s="323" t="str">
        <f>IFERROR(VLOOKUP($A9,②男入力!$B$10:$AX$33,21),"")</f>
        <v/>
      </c>
      <c r="O9" s="324" t="str">
        <f>IFERROR(VLOOKUP($A9,②男入力!$B$10:$AX$33,23),"")</f>
        <v/>
      </c>
      <c r="P9" s="325" t="str">
        <f>IFERROR(VLOOKUP($A9,②男入力!$B$10:$AX$33,34),"")</f>
        <v/>
      </c>
      <c r="Q9" s="326" t="str">
        <f>IFERROR(VLOOKUP($A9,②男入力!$B$10:$AX$33,37),"")</f>
        <v/>
      </c>
      <c r="R9" s="327" t="str">
        <f t="shared" si="4"/>
        <v/>
      </c>
      <c r="S9" s="389" t="str">
        <f t="shared" si="5"/>
        <v/>
      </c>
    </row>
    <row r="10" spans="1:36" s="10" customFormat="1" ht="30" customHeight="1" thickBot="1">
      <c r="A10" s="78">
        <f>'⑤-3県男選択'!AD15</f>
        <v>0</v>
      </c>
      <c r="B10" s="40">
        <v>6</v>
      </c>
      <c r="C10" s="269" t="str">
        <f>IFERROR(VLOOKUP($A10,②男入力!$B$10:$AX$33,40),"")</f>
        <v/>
      </c>
      <c r="D10" s="270">
        <f>'⑤-3県男選択'!AE15</f>
        <v>0</v>
      </c>
      <c r="E10" s="319" t="str">
        <f>IFERROR(VLOOKUP($A10,②男入力!$B$10:$AX$33,3),"")</f>
        <v/>
      </c>
      <c r="F10" s="320" t="str">
        <f>IFERROR(VLOOKUP($A10,②男入力!$B$10:$AX$33,7),"")</f>
        <v/>
      </c>
      <c r="G10" s="319" t="str">
        <f>IFERROR(VLOOKUP($A10,②男入力!$B$10:$AX$33,11),"")</f>
        <v/>
      </c>
      <c r="H10" s="320" t="str">
        <f>IFERROR(VLOOKUP($A10,②男入力!$B$10:$AX$33,15),"")</f>
        <v/>
      </c>
      <c r="I10" s="321" t="str">
        <f t="shared" si="0"/>
        <v/>
      </c>
      <c r="J10" s="322" t="str">
        <f t="shared" si="1"/>
        <v/>
      </c>
      <c r="K10" s="319" t="str">
        <f t="shared" si="2"/>
        <v/>
      </c>
      <c r="L10" s="320" t="str">
        <f t="shared" si="3"/>
        <v/>
      </c>
      <c r="M10" s="323" t="str">
        <f>IFERROR(VLOOKUP($A10,②男入力!$B$10:$AX$33,19),"")</f>
        <v/>
      </c>
      <c r="N10" s="323" t="str">
        <f>IFERROR(VLOOKUP($A10,②男入力!$B$10:$AX$33,21),"")</f>
        <v/>
      </c>
      <c r="O10" s="324" t="str">
        <f>IFERROR(VLOOKUP($A10,②男入力!$B$10:$AX$33,23),"")</f>
        <v/>
      </c>
      <c r="P10" s="325" t="str">
        <f>IFERROR(VLOOKUP($A10,②男入力!$B$10:$AX$33,34),"")</f>
        <v/>
      </c>
      <c r="Q10" s="326" t="str">
        <f>IFERROR(VLOOKUP($A10,②男入力!$B$10:$AX$33,37),"")</f>
        <v/>
      </c>
      <c r="R10" s="327" t="str">
        <f t="shared" si="4"/>
        <v/>
      </c>
      <c r="S10" s="389" t="str">
        <f t="shared" si="5"/>
        <v/>
      </c>
    </row>
    <row r="11" spans="1:36" s="10" customFormat="1" ht="30" customHeight="1" thickBot="1">
      <c r="A11" s="78">
        <f>'⑤-3県男選択'!AD16</f>
        <v>0</v>
      </c>
      <c r="B11" s="40">
        <v>7</v>
      </c>
      <c r="C11" s="269" t="str">
        <f>IFERROR(VLOOKUP($A11,②男入力!$B$10:$AX$33,40),"")</f>
        <v/>
      </c>
      <c r="D11" s="270">
        <f>'⑤-3県男選択'!AE16</f>
        <v>0</v>
      </c>
      <c r="E11" s="319" t="str">
        <f>IFERROR(VLOOKUP($A11,②男入力!$B$10:$AX$33,3),"")</f>
        <v/>
      </c>
      <c r="F11" s="320" t="str">
        <f>IFERROR(VLOOKUP($A11,②男入力!$B$10:$AX$33,7),"")</f>
        <v/>
      </c>
      <c r="G11" s="319" t="str">
        <f>IFERROR(VLOOKUP($A11,②男入力!$B$10:$AX$33,11),"")</f>
        <v/>
      </c>
      <c r="H11" s="320" t="str">
        <f>IFERROR(VLOOKUP($A11,②男入力!$B$10:$AX$33,15),"")</f>
        <v/>
      </c>
      <c r="I11" s="321" t="str">
        <f t="shared" si="0"/>
        <v/>
      </c>
      <c r="J11" s="322" t="str">
        <f t="shared" si="1"/>
        <v/>
      </c>
      <c r="K11" s="319" t="str">
        <f t="shared" si="2"/>
        <v/>
      </c>
      <c r="L11" s="320" t="str">
        <f t="shared" si="3"/>
        <v/>
      </c>
      <c r="M11" s="323" t="str">
        <f>IFERROR(VLOOKUP($A11,②男入力!$B$10:$AX$33,19),"")</f>
        <v/>
      </c>
      <c r="N11" s="323" t="str">
        <f>IFERROR(VLOOKUP($A11,②男入力!$B$10:$AX$33,21),"")</f>
        <v/>
      </c>
      <c r="O11" s="324" t="str">
        <f>IFERROR(VLOOKUP($A11,②男入力!$B$10:$AX$33,23),"")</f>
        <v/>
      </c>
      <c r="P11" s="325" t="str">
        <f>IFERROR(VLOOKUP($A11,②男入力!$B$10:$AX$33,34),"")</f>
        <v/>
      </c>
      <c r="Q11" s="326" t="str">
        <f>IFERROR(VLOOKUP($A11,②男入力!$B$10:$AX$33,37),"")</f>
        <v/>
      </c>
      <c r="R11" s="327" t="str">
        <f t="shared" si="4"/>
        <v/>
      </c>
      <c r="S11" s="389" t="str">
        <f t="shared" si="5"/>
        <v/>
      </c>
    </row>
    <row r="12" spans="1:36" s="10" customFormat="1" ht="30" customHeight="1" thickBot="1">
      <c r="A12" s="78">
        <f>'⑤-3県男選択'!AD17</f>
        <v>0</v>
      </c>
      <c r="B12" s="40">
        <v>8</v>
      </c>
      <c r="C12" s="269" t="str">
        <f>IFERROR(VLOOKUP($A12,②男入力!$B$10:$AX$33,40),"")</f>
        <v/>
      </c>
      <c r="D12" s="270">
        <f>'⑤-3県男選択'!AE17</f>
        <v>0</v>
      </c>
      <c r="E12" s="319" t="str">
        <f>IFERROR(VLOOKUP($A12,②男入力!$B$10:$AX$33,3),"")</f>
        <v/>
      </c>
      <c r="F12" s="320" t="str">
        <f>IFERROR(VLOOKUP($A12,②男入力!$B$10:$AX$33,7),"")</f>
        <v/>
      </c>
      <c r="G12" s="319" t="str">
        <f>IFERROR(VLOOKUP($A12,②男入力!$B$10:$AX$33,11),"")</f>
        <v/>
      </c>
      <c r="H12" s="320" t="str">
        <f>IFERROR(VLOOKUP($A12,②男入力!$B$10:$AX$33,15),"")</f>
        <v/>
      </c>
      <c r="I12" s="321" t="str">
        <f t="shared" si="0"/>
        <v/>
      </c>
      <c r="J12" s="322" t="str">
        <f t="shared" si="1"/>
        <v/>
      </c>
      <c r="K12" s="319" t="str">
        <f t="shared" si="2"/>
        <v/>
      </c>
      <c r="L12" s="320" t="str">
        <f t="shared" si="3"/>
        <v/>
      </c>
      <c r="M12" s="323" t="str">
        <f>IFERROR(VLOOKUP($A12,②男入力!$B$10:$AX$33,19),"")</f>
        <v/>
      </c>
      <c r="N12" s="323" t="str">
        <f>IFERROR(VLOOKUP($A12,②男入力!$B$10:$AX$33,21),"")</f>
        <v/>
      </c>
      <c r="O12" s="324" t="str">
        <f>IFERROR(VLOOKUP($A12,②男入力!$B$10:$AX$33,23),"")</f>
        <v/>
      </c>
      <c r="P12" s="325" t="str">
        <f>IFERROR(VLOOKUP($A12,②男入力!$B$10:$AX$33,34),"")</f>
        <v/>
      </c>
      <c r="Q12" s="326" t="str">
        <f>IFERROR(VLOOKUP($A12,②男入力!$B$10:$AX$33,37),"")</f>
        <v/>
      </c>
      <c r="R12" s="327" t="str">
        <f t="shared" si="4"/>
        <v/>
      </c>
      <c r="S12" s="389" t="str">
        <f t="shared" si="5"/>
        <v/>
      </c>
    </row>
    <row r="13" spans="1:36" s="10" customFormat="1" ht="30" customHeight="1" thickBot="1">
      <c r="A13" s="78">
        <f>'⑤-3県男選択'!AD18</f>
        <v>0</v>
      </c>
      <c r="B13" s="40">
        <v>9</v>
      </c>
      <c r="C13" s="269" t="str">
        <f>IFERROR(VLOOKUP($A13,②男入力!$B$10:$AX$33,40),"")</f>
        <v/>
      </c>
      <c r="D13" s="270">
        <f>'⑤-3県男選択'!AE18</f>
        <v>0</v>
      </c>
      <c r="E13" s="319" t="str">
        <f>IFERROR(VLOOKUP($A13,②男入力!$B$10:$AX$33,3),"")</f>
        <v/>
      </c>
      <c r="F13" s="320" t="str">
        <f>IFERROR(VLOOKUP($A13,②男入力!$B$10:$AX$33,7),"")</f>
        <v/>
      </c>
      <c r="G13" s="319" t="str">
        <f>IFERROR(VLOOKUP($A13,②男入力!$B$10:$AX$33,11),"")</f>
        <v/>
      </c>
      <c r="H13" s="320" t="str">
        <f>IFERROR(VLOOKUP($A13,②男入力!$B$10:$AX$33,15),"")</f>
        <v/>
      </c>
      <c r="I13" s="321" t="str">
        <f t="shared" si="0"/>
        <v/>
      </c>
      <c r="J13" s="322" t="str">
        <f t="shared" si="1"/>
        <v/>
      </c>
      <c r="K13" s="319" t="str">
        <f t="shared" si="2"/>
        <v/>
      </c>
      <c r="L13" s="320" t="str">
        <f t="shared" si="3"/>
        <v/>
      </c>
      <c r="M13" s="323" t="str">
        <f>IFERROR(VLOOKUP($A13,②男入力!$B$10:$AX$33,19),"")</f>
        <v/>
      </c>
      <c r="N13" s="323" t="str">
        <f>IFERROR(VLOOKUP($A13,②男入力!$B$10:$AX$33,21),"")</f>
        <v/>
      </c>
      <c r="O13" s="324" t="str">
        <f>IFERROR(VLOOKUP($A13,②男入力!$B$10:$AX$33,23),"")</f>
        <v/>
      </c>
      <c r="P13" s="325" t="str">
        <f>IFERROR(VLOOKUP($A13,②男入力!$B$10:$AX$33,34),"")</f>
        <v/>
      </c>
      <c r="Q13" s="326" t="str">
        <f>IFERROR(VLOOKUP($A13,②男入力!$B$10:$AX$33,37),"")</f>
        <v/>
      </c>
      <c r="R13" s="327" t="str">
        <f t="shared" si="4"/>
        <v/>
      </c>
      <c r="S13" s="389" t="str">
        <f t="shared" si="5"/>
        <v/>
      </c>
    </row>
    <row r="14" spans="1:36" s="10" customFormat="1" ht="30" customHeight="1" thickBot="1">
      <c r="A14" s="78">
        <f>'⑤-3県男選択'!AD19</f>
        <v>0</v>
      </c>
      <c r="B14" s="40">
        <v>10</v>
      </c>
      <c r="C14" s="269" t="str">
        <f>IFERROR(VLOOKUP($A14,②男入力!$B$10:$AX$33,40),"")</f>
        <v/>
      </c>
      <c r="D14" s="270">
        <f>'⑤-3県男選択'!AE19</f>
        <v>0</v>
      </c>
      <c r="E14" s="319" t="str">
        <f>IFERROR(VLOOKUP($A14,②男入力!$B$10:$AX$33,3),"")</f>
        <v/>
      </c>
      <c r="F14" s="320" t="str">
        <f>IFERROR(VLOOKUP($A14,②男入力!$B$10:$AX$33,7),"")</f>
        <v/>
      </c>
      <c r="G14" s="319" t="str">
        <f>IFERROR(VLOOKUP($A14,②男入力!$B$10:$AX$33,11),"")</f>
        <v/>
      </c>
      <c r="H14" s="320" t="str">
        <f>IFERROR(VLOOKUP($A14,②男入力!$B$10:$AX$33,15),"")</f>
        <v/>
      </c>
      <c r="I14" s="321" t="str">
        <f t="shared" si="0"/>
        <v/>
      </c>
      <c r="J14" s="322" t="str">
        <f t="shared" si="1"/>
        <v/>
      </c>
      <c r="K14" s="319" t="str">
        <f t="shared" si="2"/>
        <v/>
      </c>
      <c r="L14" s="320" t="str">
        <f t="shared" si="3"/>
        <v/>
      </c>
      <c r="M14" s="323" t="str">
        <f>IFERROR(VLOOKUP($A14,②男入力!$B$10:$AX$33,19),"")</f>
        <v/>
      </c>
      <c r="N14" s="323" t="str">
        <f>IFERROR(VLOOKUP($A14,②男入力!$B$10:$AX$33,21),"")</f>
        <v/>
      </c>
      <c r="O14" s="324" t="str">
        <f>IFERROR(VLOOKUP($A14,②男入力!$B$10:$AX$33,23),"")</f>
        <v/>
      </c>
      <c r="P14" s="325" t="str">
        <f>IFERROR(VLOOKUP($A14,②男入力!$B$10:$AX$33,34),"")</f>
        <v/>
      </c>
      <c r="Q14" s="326" t="str">
        <f>IFERROR(VLOOKUP($A14,②男入力!$B$10:$AX$33,37),"")</f>
        <v/>
      </c>
      <c r="R14" s="327" t="str">
        <f t="shared" si="4"/>
        <v/>
      </c>
      <c r="S14" s="389" t="str">
        <f t="shared" si="5"/>
        <v/>
      </c>
    </row>
    <row r="15" spans="1:36" s="10" customFormat="1" ht="30" customHeight="1" thickBot="1">
      <c r="A15" s="78">
        <f>'⑤-3県男選択'!AD20</f>
        <v>0</v>
      </c>
      <c r="B15" s="40">
        <v>11</v>
      </c>
      <c r="C15" s="269" t="str">
        <f>IFERROR(VLOOKUP($A15,②男入力!$B$10:$AX$33,40),"")</f>
        <v/>
      </c>
      <c r="D15" s="270">
        <f>'⑤-3県男選択'!AE20</f>
        <v>0</v>
      </c>
      <c r="E15" s="319" t="str">
        <f>IFERROR(VLOOKUP($A15,②男入力!$B$10:$AX$33,3),"")</f>
        <v/>
      </c>
      <c r="F15" s="320" t="str">
        <f>IFERROR(VLOOKUP($A15,②男入力!$B$10:$AX$33,7),"")</f>
        <v/>
      </c>
      <c r="G15" s="319" t="str">
        <f>IFERROR(VLOOKUP($A15,②男入力!$B$10:$AX$33,11),"")</f>
        <v/>
      </c>
      <c r="H15" s="320" t="str">
        <f>IFERROR(VLOOKUP($A15,②男入力!$B$10:$AX$33,15),"")</f>
        <v/>
      </c>
      <c r="I15" s="321" t="str">
        <f t="shared" si="0"/>
        <v/>
      </c>
      <c r="J15" s="322" t="str">
        <f t="shared" si="1"/>
        <v/>
      </c>
      <c r="K15" s="319" t="str">
        <f t="shared" si="2"/>
        <v/>
      </c>
      <c r="L15" s="320" t="str">
        <f t="shared" si="3"/>
        <v/>
      </c>
      <c r="M15" s="323" t="str">
        <f>IFERROR(VLOOKUP($A15,②男入力!$B$10:$AX$33,19),"")</f>
        <v/>
      </c>
      <c r="N15" s="323" t="str">
        <f>IFERROR(VLOOKUP($A15,②男入力!$B$10:$AX$33,21),"")</f>
        <v/>
      </c>
      <c r="O15" s="324" t="str">
        <f>IFERROR(VLOOKUP($A15,②男入力!$B$10:$AX$33,23),"")</f>
        <v/>
      </c>
      <c r="P15" s="325" t="str">
        <f>IFERROR(VLOOKUP($A15,②男入力!$B$10:$AX$33,34),"")</f>
        <v/>
      </c>
      <c r="Q15" s="326" t="str">
        <f>IFERROR(VLOOKUP($A15,②男入力!$B$10:$AX$33,37),"")</f>
        <v/>
      </c>
      <c r="R15" s="327" t="str">
        <f t="shared" si="4"/>
        <v/>
      </c>
      <c r="S15" s="389" t="str">
        <f t="shared" si="5"/>
        <v/>
      </c>
    </row>
    <row r="16" spans="1:36" s="10" customFormat="1" ht="30" customHeight="1" thickBot="1">
      <c r="A16" s="78">
        <f>'⑤-3県男選択'!AD21</f>
        <v>0</v>
      </c>
      <c r="B16" s="40">
        <v>12</v>
      </c>
      <c r="C16" s="269" t="str">
        <f>IFERROR(VLOOKUP($A16,②男入力!$B$10:$AX$33,40),"")</f>
        <v/>
      </c>
      <c r="D16" s="270">
        <f>'⑤-3県男選択'!AE21</f>
        <v>0</v>
      </c>
      <c r="E16" s="319" t="str">
        <f>IFERROR(VLOOKUP($A16,②男入力!$B$10:$AX$33,3),"")</f>
        <v/>
      </c>
      <c r="F16" s="320" t="str">
        <f>IFERROR(VLOOKUP($A16,②男入力!$B$10:$AX$33,7),"")</f>
        <v/>
      </c>
      <c r="G16" s="319" t="str">
        <f>IFERROR(VLOOKUP($A16,②男入力!$B$10:$AX$33,11),"")</f>
        <v/>
      </c>
      <c r="H16" s="320" t="str">
        <f>IFERROR(VLOOKUP($A16,②男入力!$B$10:$AX$33,15),"")</f>
        <v/>
      </c>
      <c r="I16" s="321" t="str">
        <f t="shared" si="0"/>
        <v/>
      </c>
      <c r="J16" s="322" t="str">
        <f t="shared" si="1"/>
        <v/>
      </c>
      <c r="K16" s="319" t="str">
        <f t="shared" si="2"/>
        <v/>
      </c>
      <c r="L16" s="320" t="str">
        <f t="shared" si="3"/>
        <v/>
      </c>
      <c r="M16" s="323" t="str">
        <f>IFERROR(VLOOKUP($A16,②男入力!$B$10:$AX$33,19),"")</f>
        <v/>
      </c>
      <c r="N16" s="323" t="str">
        <f>IFERROR(VLOOKUP($A16,②男入力!$B$10:$AX$33,21),"")</f>
        <v/>
      </c>
      <c r="O16" s="324" t="str">
        <f>IFERROR(VLOOKUP($A16,②男入力!$B$10:$AX$33,23),"")</f>
        <v/>
      </c>
      <c r="P16" s="325" t="str">
        <f>IFERROR(VLOOKUP($A16,②男入力!$B$10:$AX$33,34),"")</f>
        <v/>
      </c>
      <c r="Q16" s="326" t="str">
        <f>IFERROR(VLOOKUP($A16,②男入力!$B$10:$AX$33,37),"")</f>
        <v/>
      </c>
      <c r="R16" s="327" t="str">
        <f t="shared" si="4"/>
        <v/>
      </c>
      <c r="S16" s="389" t="str">
        <f t="shared" si="5"/>
        <v/>
      </c>
    </row>
    <row r="17" spans="1:28" s="10" customFormat="1" ht="30" customHeight="1" thickBot="1">
      <c r="A17" s="78">
        <f>'⑤-3県男選択'!AD22</f>
        <v>0</v>
      </c>
      <c r="B17" s="40">
        <v>13</v>
      </c>
      <c r="C17" s="269" t="str">
        <f>IFERROR(VLOOKUP($A17,②男入力!$B$10:$AX$33,40),"")</f>
        <v/>
      </c>
      <c r="D17" s="270">
        <f>'⑤-3県男選択'!AE22</f>
        <v>0</v>
      </c>
      <c r="E17" s="319" t="str">
        <f>IFERROR(VLOOKUP($A17,②男入力!$B$10:$AX$33,3),"")</f>
        <v/>
      </c>
      <c r="F17" s="320" t="str">
        <f>IFERROR(VLOOKUP($A17,②男入力!$B$10:$AX$33,7),"")</f>
        <v/>
      </c>
      <c r="G17" s="319" t="str">
        <f>IFERROR(VLOOKUP($A17,②男入力!$B$10:$AX$33,11),"")</f>
        <v/>
      </c>
      <c r="H17" s="320" t="str">
        <f>IFERROR(VLOOKUP($A17,②男入力!$B$10:$AX$33,15),"")</f>
        <v/>
      </c>
      <c r="I17" s="321" t="str">
        <f t="shared" si="0"/>
        <v/>
      </c>
      <c r="J17" s="322" t="str">
        <f t="shared" si="1"/>
        <v/>
      </c>
      <c r="K17" s="319" t="str">
        <f t="shared" si="2"/>
        <v/>
      </c>
      <c r="L17" s="320" t="str">
        <f t="shared" si="3"/>
        <v/>
      </c>
      <c r="M17" s="323" t="str">
        <f>IFERROR(VLOOKUP($A17,②男入力!$B$10:$AX$33,19),"")</f>
        <v/>
      </c>
      <c r="N17" s="323" t="str">
        <f>IFERROR(VLOOKUP($A17,②男入力!$B$10:$AX$33,21),"")</f>
        <v/>
      </c>
      <c r="O17" s="324" t="str">
        <f>IFERROR(VLOOKUP($A17,②男入力!$B$10:$AX$33,23),"")</f>
        <v/>
      </c>
      <c r="P17" s="325" t="str">
        <f>IFERROR(VLOOKUP($A17,②男入力!$B$10:$AX$33,34),"")</f>
        <v/>
      </c>
      <c r="Q17" s="326" t="str">
        <f>IFERROR(VLOOKUP($A17,②男入力!$B$10:$AX$33,37),"")</f>
        <v/>
      </c>
      <c r="R17" s="327" t="str">
        <f t="shared" si="4"/>
        <v/>
      </c>
      <c r="S17" s="389" t="str">
        <f t="shared" si="5"/>
        <v/>
      </c>
    </row>
    <row r="18" spans="1:28" s="10" customFormat="1" ht="30" customHeight="1" thickBot="1">
      <c r="A18" s="78">
        <f>'⑤-3県男選択'!AD23</f>
        <v>0</v>
      </c>
      <c r="B18" s="40">
        <v>14</v>
      </c>
      <c r="C18" s="269" t="str">
        <f>IFERROR(VLOOKUP($A18,②男入力!$B$10:$AX$33,40),"")</f>
        <v/>
      </c>
      <c r="D18" s="270">
        <f>'⑤-3県男選択'!AE23</f>
        <v>0</v>
      </c>
      <c r="E18" s="319" t="str">
        <f>IFERROR(VLOOKUP($A18,②男入力!$B$10:$AX$33,3),"")</f>
        <v/>
      </c>
      <c r="F18" s="320" t="str">
        <f>IFERROR(VLOOKUP($A18,②男入力!$B$10:$AX$33,7),"")</f>
        <v/>
      </c>
      <c r="G18" s="319" t="str">
        <f>IFERROR(VLOOKUP($A18,②男入力!$B$10:$AX$33,11),"")</f>
        <v/>
      </c>
      <c r="H18" s="320" t="str">
        <f>IFERROR(VLOOKUP($A18,②男入力!$B$10:$AX$33,15),"")</f>
        <v/>
      </c>
      <c r="I18" s="321" t="str">
        <f t="shared" si="0"/>
        <v/>
      </c>
      <c r="J18" s="322" t="str">
        <f t="shared" si="1"/>
        <v/>
      </c>
      <c r="K18" s="319" t="str">
        <f t="shared" si="2"/>
        <v/>
      </c>
      <c r="L18" s="320" t="str">
        <f t="shared" si="3"/>
        <v/>
      </c>
      <c r="M18" s="323" t="str">
        <f>IFERROR(VLOOKUP($A18,②男入力!$B$10:$AX$33,19),"")</f>
        <v/>
      </c>
      <c r="N18" s="323" t="str">
        <f>IFERROR(VLOOKUP($A18,②男入力!$B$10:$AX$33,21),"")</f>
        <v/>
      </c>
      <c r="O18" s="324" t="str">
        <f>IFERROR(VLOOKUP($A18,②男入力!$B$10:$AX$33,23),"")</f>
        <v/>
      </c>
      <c r="P18" s="325" t="str">
        <f>IFERROR(VLOOKUP($A18,②男入力!$B$10:$AX$33,34),"")</f>
        <v/>
      </c>
      <c r="Q18" s="326" t="str">
        <f>IFERROR(VLOOKUP($A18,②男入力!$B$10:$AX$33,37),"")</f>
        <v/>
      </c>
      <c r="R18" s="327" t="str">
        <f t="shared" si="4"/>
        <v/>
      </c>
      <c r="S18" s="389" t="str">
        <f t="shared" si="5"/>
        <v/>
      </c>
    </row>
    <row r="19" spans="1:28" s="10" customFormat="1" ht="30" customHeight="1" thickBot="1">
      <c r="A19" s="78">
        <f>'⑤-3県男選択'!AD24</f>
        <v>0</v>
      </c>
      <c r="B19" s="40">
        <v>15</v>
      </c>
      <c r="C19" s="269" t="str">
        <f>IFERROR(VLOOKUP($A19,②男入力!$B$10:$AX$33,40),"")</f>
        <v/>
      </c>
      <c r="D19" s="270">
        <f>'⑤-3県男選択'!AE24</f>
        <v>0</v>
      </c>
      <c r="E19" s="319" t="str">
        <f>IFERROR(VLOOKUP($A19,②男入力!$B$10:$AX$33,3),"")</f>
        <v/>
      </c>
      <c r="F19" s="320" t="str">
        <f>IFERROR(VLOOKUP($A19,②男入力!$B$10:$AX$33,7),"")</f>
        <v/>
      </c>
      <c r="G19" s="319" t="str">
        <f>IFERROR(VLOOKUP($A19,②男入力!$B$10:$AX$33,11),"")</f>
        <v/>
      </c>
      <c r="H19" s="320" t="str">
        <f>IFERROR(VLOOKUP($A19,②男入力!$B$10:$AX$33,15),"")</f>
        <v/>
      </c>
      <c r="I19" s="321" t="str">
        <f t="shared" si="0"/>
        <v/>
      </c>
      <c r="J19" s="322" t="str">
        <f t="shared" si="1"/>
        <v/>
      </c>
      <c r="K19" s="319" t="str">
        <f t="shared" si="2"/>
        <v/>
      </c>
      <c r="L19" s="320" t="str">
        <f t="shared" si="3"/>
        <v/>
      </c>
      <c r="M19" s="323" t="str">
        <f>IFERROR(VLOOKUP($A19,②男入力!$B$10:$AX$33,19),"")</f>
        <v/>
      </c>
      <c r="N19" s="323" t="str">
        <f>IFERROR(VLOOKUP($A19,②男入力!$B$10:$AX$33,21),"")</f>
        <v/>
      </c>
      <c r="O19" s="324" t="str">
        <f>IFERROR(VLOOKUP($A19,②男入力!$B$10:$AX$33,23),"")</f>
        <v/>
      </c>
      <c r="P19" s="325" t="str">
        <f>IFERROR(VLOOKUP($A19,②男入力!$B$10:$AX$33,34),"")</f>
        <v/>
      </c>
      <c r="Q19" s="326" t="str">
        <f>IFERROR(VLOOKUP($A19,②男入力!$B$10:$AX$33,37),"")</f>
        <v/>
      </c>
      <c r="R19" s="327" t="str">
        <f t="shared" si="4"/>
        <v/>
      </c>
      <c r="S19" s="389" t="str">
        <f t="shared" si="5"/>
        <v/>
      </c>
    </row>
    <row r="20" spans="1:28" s="10" customFormat="1" ht="30" customHeight="1" thickBot="1">
      <c r="A20" s="78">
        <f>'⑤-3県男選択'!AD25</f>
        <v>0</v>
      </c>
      <c r="B20" s="40">
        <v>16</v>
      </c>
      <c r="C20" s="269" t="str">
        <f>IFERROR(VLOOKUP($A20,②男入力!$B$10:$AX$33,40),"")</f>
        <v/>
      </c>
      <c r="D20" s="270">
        <f>'⑤-3県男選択'!AE25</f>
        <v>0</v>
      </c>
      <c r="E20" s="319" t="str">
        <f>IFERROR(VLOOKUP($A20,②男入力!$B$10:$AX$33,3),"")</f>
        <v/>
      </c>
      <c r="F20" s="320" t="str">
        <f>IFERROR(VLOOKUP($A20,②男入力!$B$10:$AX$33,7),"")</f>
        <v/>
      </c>
      <c r="G20" s="319" t="str">
        <f>IFERROR(VLOOKUP($A20,②男入力!$B$10:$AX$33,11),"")</f>
        <v/>
      </c>
      <c r="H20" s="320" t="str">
        <f>IFERROR(VLOOKUP($A20,②男入力!$B$10:$AX$33,15),"")</f>
        <v/>
      </c>
      <c r="I20" s="321" t="str">
        <f t="shared" si="0"/>
        <v/>
      </c>
      <c r="J20" s="322" t="str">
        <f t="shared" si="1"/>
        <v/>
      </c>
      <c r="K20" s="319" t="str">
        <f t="shared" si="2"/>
        <v/>
      </c>
      <c r="L20" s="320" t="str">
        <f t="shared" si="3"/>
        <v/>
      </c>
      <c r="M20" s="323" t="str">
        <f>IFERROR(VLOOKUP($A20,②男入力!$B$10:$AX$33,19),"")</f>
        <v/>
      </c>
      <c r="N20" s="323" t="str">
        <f>IFERROR(VLOOKUP($A20,②男入力!$B$10:$AX$33,21),"")</f>
        <v/>
      </c>
      <c r="O20" s="324" t="str">
        <f>IFERROR(VLOOKUP($A20,②男入力!$B$10:$AX$33,23),"")</f>
        <v/>
      </c>
      <c r="P20" s="325" t="str">
        <f>IFERROR(VLOOKUP($A20,②男入力!$B$10:$AX$33,34),"")</f>
        <v/>
      </c>
      <c r="Q20" s="326" t="str">
        <f>IFERROR(VLOOKUP($A20,②男入力!$B$10:$AX$33,37),"")</f>
        <v/>
      </c>
      <c r="R20" s="327" t="str">
        <f t="shared" si="4"/>
        <v/>
      </c>
      <c r="S20" s="389" t="str">
        <f t="shared" si="5"/>
        <v/>
      </c>
    </row>
    <row r="21" spans="1:28" s="10" customFormat="1" ht="30" customHeight="1" thickBot="1">
      <c r="A21" s="78">
        <f>'⑤-3県男選択'!AD26</f>
        <v>0</v>
      </c>
      <c r="B21" s="40">
        <v>17</v>
      </c>
      <c r="C21" s="269" t="str">
        <f>IFERROR(VLOOKUP($A21,②男入力!$B$10:$AX$33,40),"")</f>
        <v/>
      </c>
      <c r="D21" s="270">
        <f>'⑤-3県男選択'!AE26</f>
        <v>0</v>
      </c>
      <c r="E21" s="319" t="str">
        <f>IFERROR(VLOOKUP($A21,②男入力!$B$10:$AX$33,3),"")</f>
        <v/>
      </c>
      <c r="F21" s="320" t="str">
        <f>IFERROR(VLOOKUP($A21,②男入力!$B$10:$AX$33,7),"")</f>
        <v/>
      </c>
      <c r="G21" s="319" t="str">
        <f>IFERROR(VLOOKUP($A21,②男入力!$B$10:$AX$33,11),"")</f>
        <v/>
      </c>
      <c r="H21" s="320" t="str">
        <f>IFERROR(VLOOKUP($A21,②男入力!$B$10:$AX$33,15),"")</f>
        <v/>
      </c>
      <c r="I21" s="321" t="str">
        <f t="shared" si="0"/>
        <v/>
      </c>
      <c r="J21" s="322" t="str">
        <f t="shared" si="1"/>
        <v/>
      </c>
      <c r="K21" s="319" t="str">
        <f t="shared" si="2"/>
        <v/>
      </c>
      <c r="L21" s="320" t="str">
        <f t="shared" si="3"/>
        <v/>
      </c>
      <c r="M21" s="323" t="str">
        <f>IFERROR(VLOOKUP($A21,②男入力!$B$10:$AX$33,19),"")</f>
        <v/>
      </c>
      <c r="N21" s="323" t="str">
        <f>IFERROR(VLOOKUP($A21,②男入力!$B$10:$AX$33,21),"")</f>
        <v/>
      </c>
      <c r="O21" s="324" t="str">
        <f>IFERROR(VLOOKUP($A21,②男入力!$B$10:$AX$33,23),"")</f>
        <v/>
      </c>
      <c r="P21" s="325" t="str">
        <f>IFERROR(VLOOKUP($A21,②男入力!$B$10:$AX$33,34),"")</f>
        <v/>
      </c>
      <c r="Q21" s="326" t="str">
        <f>IFERROR(VLOOKUP($A21,②男入力!$B$10:$AX$33,37),"")</f>
        <v/>
      </c>
      <c r="R21" s="327" t="str">
        <f t="shared" si="4"/>
        <v/>
      </c>
      <c r="S21" s="389" t="str">
        <f t="shared" si="5"/>
        <v/>
      </c>
    </row>
    <row r="22" spans="1:28" s="10" customFormat="1" ht="30" customHeight="1" thickBot="1">
      <c r="A22" s="78">
        <f>'⑤-3県男選択'!AD27</f>
        <v>0</v>
      </c>
      <c r="B22" s="40">
        <v>18</v>
      </c>
      <c r="C22" s="269" t="str">
        <f>IFERROR(VLOOKUP($A22,②男入力!$B$10:$AX$33,40),"")</f>
        <v/>
      </c>
      <c r="D22" s="270">
        <f>'⑤-3県男選択'!AE27</f>
        <v>0</v>
      </c>
      <c r="E22" s="319" t="str">
        <f>IFERROR(VLOOKUP($A22,②男入力!$B$10:$AX$33,3),"")</f>
        <v/>
      </c>
      <c r="F22" s="320" t="str">
        <f>IFERROR(VLOOKUP($A22,②男入力!$B$10:$AX$33,7),"")</f>
        <v/>
      </c>
      <c r="G22" s="319" t="str">
        <f>IFERROR(VLOOKUP($A22,②男入力!$B$10:$AX$33,11),"")</f>
        <v/>
      </c>
      <c r="H22" s="320" t="str">
        <f>IFERROR(VLOOKUP($A22,②男入力!$B$10:$AX$33,15),"")</f>
        <v/>
      </c>
      <c r="I22" s="321" t="str">
        <f t="shared" si="0"/>
        <v/>
      </c>
      <c r="J22" s="322" t="str">
        <f t="shared" si="1"/>
        <v/>
      </c>
      <c r="K22" s="319" t="str">
        <f t="shared" si="2"/>
        <v/>
      </c>
      <c r="L22" s="320" t="str">
        <f t="shared" si="3"/>
        <v/>
      </c>
      <c r="M22" s="323" t="str">
        <f>IFERROR(VLOOKUP($A22,②男入力!$B$10:$AX$33,19),"")</f>
        <v/>
      </c>
      <c r="N22" s="323" t="str">
        <f>IFERROR(VLOOKUP($A22,②男入力!$B$10:$AX$33,21),"")</f>
        <v/>
      </c>
      <c r="O22" s="324" t="str">
        <f>IFERROR(VLOOKUP($A22,②男入力!$B$10:$AX$33,23),"")</f>
        <v/>
      </c>
      <c r="P22" s="325" t="str">
        <f>IFERROR(VLOOKUP($A22,②男入力!$B$10:$AX$33,34),"")</f>
        <v/>
      </c>
      <c r="Q22" s="326" t="str">
        <f>IFERROR(VLOOKUP($A22,②男入力!$B$10:$AX$33,37),"")</f>
        <v/>
      </c>
      <c r="R22" s="327" t="str">
        <f t="shared" si="4"/>
        <v/>
      </c>
      <c r="S22" s="389" t="str">
        <f t="shared" si="5"/>
        <v/>
      </c>
    </row>
    <row r="23" spans="1:28" s="10" customFormat="1" ht="30" customHeight="1" thickBot="1">
      <c r="A23" s="78">
        <f>'⑤-3県男選択'!AD28</f>
        <v>0</v>
      </c>
      <c r="B23" s="40">
        <v>19</v>
      </c>
      <c r="C23" s="269" t="str">
        <f>IFERROR(VLOOKUP($A23,②男入力!$B$10:$AX$33,40),"")</f>
        <v/>
      </c>
      <c r="D23" s="270">
        <f>'⑤-3県男選択'!AE28</f>
        <v>0</v>
      </c>
      <c r="E23" s="319" t="str">
        <f>IFERROR(VLOOKUP($A23,②男入力!$B$10:$AX$33,3),"")</f>
        <v/>
      </c>
      <c r="F23" s="320" t="str">
        <f>IFERROR(VLOOKUP($A23,②男入力!$B$10:$AX$33,7),"")</f>
        <v/>
      </c>
      <c r="G23" s="319" t="str">
        <f>IFERROR(VLOOKUP($A23,②男入力!$B$10:$AX$33,11),"")</f>
        <v/>
      </c>
      <c r="H23" s="320" t="str">
        <f>IFERROR(VLOOKUP($A23,②男入力!$B$10:$AX$33,15),"")</f>
        <v/>
      </c>
      <c r="I23" s="321" t="str">
        <f t="shared" si="0"/>
        <v/>
      </c>
      <c r="J23" s="322" t="str">
        <f t="shared" si="1"/>
        <v/>
      </c>
      <c r="K23" s="319" t="str">
        <f t="shared" si="2"/>
        <v/>
      </c>
      <c r="L23" s="320" t="str">
        <f t="shared" si="3"/>
        <v/>
      </c>
      <c r="M23" s="323" t="str">
        <f>IFERROR(VLOOKUP($A23,②男入力!$B$10:$AX$33,19),"")</f>
        <v/>
      </c>
      <c r="N23" s="323" t="str">
        <f>IFERROR(VLOOKUP($A23,②男入力!$B$10:$AX$33,21),"")</f>
        <v/>
      </c>
      <c r="O23" s="324" t="str">
        <f>IFERROR(VLOOKUP($A23,②男入力!$B$10:$AX$33,23),"")</f>
        <v/>
      </c>
      <c r="P23" s="325" t="str">
        <f>IFERROR(VLOOKUP($A23,②男入力!$B$10:$AX$33,34),"")</f>
        <v/>
      </c>
      <c r="Q23" s="326" t="str">
        <f>IFERROR(VLOOKUP($A23,②男入力!$B$10:$AX$33,37),"")</f>
        <v/>
      </c>
      <c r="R23" s="327" t="str">
        <f t="shared" si="4"/>
        <v/>
      </c>
      <c r="S23" s="389" t="str">
        <f t="shared" si="5"/>
        <v/>
      </c>
    </row>
    <row r="24" spans="1:28" s="10" customFormat="1" ht="30" customHeight="1" thickBot="1">
      <c r="A24" s="78">
        <f>'⑤-3県男選択'!AD29</f>
        <v>0</v>
      </c>
      <c r="B24" s="40">
        <v>20</v>
      </c>
      <c r="C24" s="269" t="str">
        <f>IFERROR(VLOOKUP($A24,②男入力!$B$10:$AX$33,40),"")</f>
        <v/>
      </c>
      <c r="D24" s="270">
        <f>'⑤-3県男選択'!AE29</f>
        <v>0</v>
      </c>
      <c r="E24" s="319" t="str">
        <f>IFERROR(VLOOKUP($A24,②男入力!$B$10:$AX$33,3),"")</f>
        <v/>
      </c>
      <c r="F24" s="320" t="str">
        <f>IFERROR(VLOOKUP($A24,②男入力!$B$10:$AX$33,7),"")</f>
        <v/>
      </c>
      <c r="G24" s="319" t="str">
        <f>IFERROR(VLOOKUP($A24,②男入力!$B$10:$AX$33,11),"")</f>
        <v/>
      </c>
      <c r="H24" s="320" t="str">
        <f>IFERROR(VLOOKUP($A24,②男入力!$B$10:$AX$33,15),"")</f>
        <v/>
      </c>
      <c r="I24" s="321" t="str">
        <f t="shared" si="0"/>
        <v/>
      </c>
      <c r="J24" s="322" t="str">
        <f t="shared" si="1"/>
        <v/>
      </c>
      <c r="K24" s="319" t="str">
        <f t="shared" si="2"/>
        <v/>
      </c>
      <c r="L24" s="320" t="str">
        <f t="shared" si="3"/>
        <v/>
      </c>
      <c r="M24" s="323" t="str">
        <f>IFERROR(VLOOKUP($A24,②男入力!$B$10:$AX$33,19),"")</f>
        <v/>
      </c>
      <c r="N24" s="323" t="str">
        <f>IFERROR(VLOOKUP($A24,②男入力!$B$10:$AX$33,21),"")</f>
        <v/>
      </c>
      <c r="O24" s="324" t="str">
        <f>IFERROR(VLOOKUP($A24,②男入力!$B$10:$AX$33,23),"")</f>
        <v/>
      </c>
      <c r="P24" s="325" t="str">
        <f>IFERROR(VLOOKUP($A24,②男入力!$B$10:$AX$33,34),"")</f>
        <v/>
      </c>
      <c r="Q24" s="326" t="str">
        <f>IFERROR(VLOOKUP($A24,②男入力!$B$10:$AX$33,37),"")</f>
        <v/>
      </c>
      <c r="R24" s="327" t="str">
        <f t="shared" si="4"/>
        <v/>
      </c>
      <c r="S24" s="389" t="str">
        <f t="shared" si="5"/>
        <v/>
      </c>
    </row>
    <row r="25" spans="1:28" s="10" customFormat="1" ht="30" customHeight="1" thickBot="1">
      <c r="A25" s="78">
        <f>'⑤-3県男選択'!AD30</f>
        <v>0</v>
      </c>
      <c r="B25" s="40">
        <v>21</v>
      </c>
      <c r="C25" s="269" t="str">
        <f>IFERROR(VLOOKUP($A25,②男入力!$B$10:$AX$33,40),"")</f>
        <v/>
      </c>
      <c r="D25" s="270">
        <f>'⑤-3県男選択'!AE30</f>
        <v>0</v>
      </c>
      <c r="E25" s="319" t="str">
        <f>IFERROR(VLOOKUP($A25,②男入力!$B$10:$AX$33,3),"")</f>
        <v/>
      </c>
      <c r="F25" s="320" t="str">
        <f>IFERROR(VLOOKUP($A25,②男入力!$B$10:$AX$33,7),"")</f>
        <v/>
      </c>
      <c r="G25" s="319" t="str">
        <f>IFERROR(VLOOKUP($A25,②男入力!$B$10:$AX$33,11),"")</f>
        <v/>
      </c>
      <c r="H25" s="320" t="str">
        <f>IFERROR(VLOOKUP($A25,②男入力!$B$10:$AX$33,15),"")</f>
        <v/>
      </c>
      <c r="I25" s="321" t="str">
        <f t="shared" si="0"/>
        <v/>
      </c>
      <c r="J25" s="322" t="str">
        <f t="shared" si="1"/>
        <v/>
      </c>
      <c r="K25" s="319" t="str">
        <f t="shared" si="2"/>
        <v/>
      </c>
      <c r="L25" s="320" t="str">
        <f t="shared" si="3"/>
        <v/>
      </c>
      <c r="M25" s="323" t="str">
        <f>IFERROR(VLOOKUP($A25,②男入力!$B$10:$AX$33,19),"")</f>
        <v/>
      </c>
      <c r="N25" s="323" t="str">
        <f>IFERROR(VLOOKUP($A25,②男入力!$B$10:$AX$33,21),"")</f>
        <v/>
      </c>
      <c r="O25" s="324" t="str">
        <f>IFERROR(VLOOKUP($A25,②男入力!$B$10:$AX$33,23),"")</f>
        <v/>
      </c>
      <c r="P25" s="325" t="str">
        <f>IFERROR(VLOOKUP($A25,②男入力!$B$10:$AX$33,34),"")</f>
        <v/>
      </c>
      <c r="Q25" s="326" t="str">
        <f>IFERROR(VLOOKUP($A25,②男入力!$B$10:$AX$33,37),"")</f>
        <v/>
      </c>
      <c r="R25" s="327" t="str">
        <f t="shared" si="4"/>
        <v/>
      </c>
      <c r="S25" s="389" t="str">
        <f t="shared" si="5"/>
        <v/>
      </c>
    </row>
    <row r="26" spans="1:28" s="10" customFormat="1" ht="30" customHeight="1" thickBot="1">
      <c r="A26" s="78">
        <f>'⑤-3県男選択'!AD31</f>
        <v>0</v>
      </c>
      <c r="B26" s="40">
        <v>22</v>
      </c>
      <c r="C26" s="269" t="str">
        <f>IFERROR(VLOOKUP($A26,②男入力!$B$10:$AX$33,40),"")</f>
        <v/>
      </c>
      <c r="D26" s="270">
        <f>'⑤-3県男選択'!AE31</f>
        <v>0</v>
      </c>
      <c r="E26" s="319" t="str">
        <f>IFERROR(VLOOKUP($A26,②男入力!$B$10:$AX$33,3),"")</f>
        <v/>
      </c>
      <c r="F26" s="320" t="str">
        <f>IFERROR(VLOOKUP($A26,②男入力!$B$10:$AX$33,7),"")</f>
        <v/>
      </c>
      <c r="G26" s="319" t="str">
        <f>IFERROR(VLOOKUP($A26,②男入力!$B$10:$AX$33,11),"")</f>
        <v/>
      </c>
      <c r="H26" s="320" t="str">
        <f>IFERROR(VLOOKUP($A26,②男入力!$B$10:$AX$33,15),"")</f>
        <v/>
      </c>
      <c r="I26" s="321" t="str">
        <f t="shared" si="0"/>
        <v/>
      </c>
      <c r="J26" s="322" t="str">
        <f t="shared" si="1"/>
        <v/>
      </c>
      <c r="K26" s="319" t="str">
        <f t="shared" si="2"/>
        <v/>
      </c>
      <c r="L26" s="320" t="str">
        <f t="shared" si="3"/>
        <v/>
      </c>
      <c r="M26" s="323" t="str">
        <f>IFERROR(VLOOKUP($A26,②男入力!$B$10:$AX$33,19),"")</f>
        <v/>
      </c>
      <c r="N26" s="323" t="str">
        <f>IFERROR(VLOOKUP($A26,②男入力!$B$10:$AX$33,21),"")</f>
        <v/>
      </c>
      <c r="O26" s="324" t="str">
        <f>IFERROR(VLOOKUP($A26,②男入力!$B$10:$AX$33,23),"")</f>
        <v/>
      </c>
      <c r="P26" s="325" t="str">
        <f>IFERROR(VLOOKUP($A26,②男入力!$B$10:$AX$33,34),"")</f>
        <v/>
      </c>
      <c r="Q26" s="326" t="str">
        <f>IFERROR(VLOOKUP($A26,②男入力!$B$10:$AX$33,37),"")</f>
        <v/>
      </c>
      <c r="R26" s="327" t="str">
        <f t="shared" si="4"/>
        <v/>
      </c>
      <c r="S26" s="389" t="str">
        <f t="shared" si="5"/>
        <v/>
      </c>
    </row>
    <row r="27" spans="1:28" s="10" customFormat="1" ht="30" customHeight="1" thickBot="1">
      <c r="A27" s="78">
        <f>'⑤-3県男選択'!AD32</f>
        <v>0</v>
      </c>
      <c r="B27" s="40">
        <v>23</v>
      </c>
      <c r="C27" s="269" t="str">
        <f>IFERROR(VLOOKUP($A27,②男入力!$B$10:$AX$33,40),"")</f>
        <v/>
      </c>
      <c r="D27" s="270">
        <f>'⑤-3県男選択'!AE32</f>
        <v>0</v>
      </c>
      <c r="E27" s="319" t="str">
        <f>IFERROR(VLOOKUP($A27,②男入力!$B$10:$AX$33,3),"")</f>
        <v/>
      </c>
      <c r="F27" s="320" t="str">
        <f>IFERROR(VLOOKUP($A27,②男入力!$B$10:$AX$33,7),"")</f>
        <v/>
      </c>
      <c r="G27" s="319" t="str">
        <f>IFERROR(VLOOKUP($A27,②男入力!$B$10:$AX$33,11),"")</f>
        <v/>
      </c>
      <c r="H27" s="320" t="str">
        <f>IFERROR(VLOOKUP($A27,②男入力!$B$10:$AX$33,15),"")</f>
        <v/>
      </c>
      <c r="I27" s="321" t="str">
        <f t="shared" si="0"/>
        <v/>
      </c>
      <c r="J27" s="322" t="str">
        <f t="shared" si="1"/>
        <v/>
      </c>
      <c r="K27" s="319" t="str">
        <f t="shared" si="2"/>
        <v/>
      </c>
      <c r="L27" s="320" t="str">
        <f t="shared" si="3"/>
        <v/>
      </c>
      <c r="M27" s="323" t="str">
        <f>IFERROR(VLOOKUP($A27,②男入力!$B$10:$AX$33,19),"")</f>
        <v/>
      </c>
      <c r="N27" s="323" t="str">
        <f>IFERROR(VLOOKUP($A27,②男入力!$B$10:$AX$33,21),"")</f>
        <v/>
      </c>
      <c r="O27" s="324" t="str">
        <f>IFERROR(VLOOKUP($A27,②男入力!$B$10:$AX$33,23),"")</f>
        <v/>
      </c>
      <c r="P27" s="325" t="str">
        <f>IFERROR(VLOOKUP($A27,②男入力!$B$10:$AX$33,34),"")</f>
        <v/>
      </c>
      <c r="Q27" s="326" t="str">
        <f>IFERROR(VLOOKUP($A27,②男入力!$B$10:$AX$33,37),"")</f>
        <v/>
      </c>
      <c r="R27" s="327" t="str">
        <f t="shared" si="4"/>
        <v/>
      </c>
      <c r="S27" s="389" t="str">
        <f t="shared" si="5"/>
        <v/>
      </c>
    </row>
    <row r="28" spans="1:28" s="10" customFormat="1" ht="30" customHeight="1" thickBot="1">
      <c r="A28" s="78">
        <f>'⑤-3県男選択'!AD33</f>
        <v>0</v>
      </c>
      <c r="B28" s="40">
        <v>24</v>
      </c>
      <c r="C28" s="269" t="str">
        <f>IFERROR(VLOOKUP($A28,②男入力!$B$10:$AX$33,40),"")</f>
        <v/>
      </c>
      <c r="D28" s="270">
        <f>'⑤-3県男選択'!AE33</f>
        <v>0</v>
      </c>
      <c r="E28" s="319" t="str">
        <f>IFERROR(VLOOKUP($A28,②男入力!$B$10:$AX$33,3),"")</f>
        <v/>
      </c>
      <c r="F28" s="320" t="str">
        <f>IFERROR(VLOOKUP($A28,②男入力!$B$10:$AX$33,7),"")</f>
        <v/>
      </c>
      <c r="G28" s="319" t="str">
        <f>IFERROR(VLOOKUP($A28,②男入力!$B$10:$AX$33,11),"")</f>
        <v/>
      </c>
      <c r="H28" s="320" t="str">
        <f>IFERROR(VLOOKUP($A28,②男入力!$B$10:$AX$33,15),"")</f>
        <v/>
      </c>
      <c r="I28" s="321" t="str">
        <f t="shared" si="0"/>
        <v/>
      </c>
      <c r="J28" s="322" t="str">
        <f t="shared" si="1"/>
        <v/>
      </c>
      <c r="K28" s="319" t="str">
        <f t="shared" si="2"/>
        <v/>
      </c>
      <c r="L28" s="320" t="str">
        <f t="shared" si="3"/>
        <v/>
      </c>
      <c r="M28" s="323" t="str">
        <f>IFERROR(VLOOKUP($A28,②男入力!$B$10:$AX$33,19),"")</f>
        <v/>
      </c>
      <c r="N28" s="323" t="str">
        <f>IFERROR(VLOOKUP($A28,②男入力!$B$10:$AX$33,21),"")</f>
        <v/>
      </c>
      <c r="O28" s="324" t="str">
        <f>IFERROR(VLOOKUP($A28,②男入力!$B$10:$AX$33,23),"")</f>
        <v/>
      </c>
      <c r="P28" s="325" t="str">
        <f>IFERROR(VLOOKUP($A28,②男入力!$B$10:$AX$33,34),"")</f>
        <v/>
      </c>
      <c r="Q28" s="326" t="str">
        <f>IFERROR(VLOOKUP($A28,②男入力!$B$10:$AX$33,37),"")</f>
        <v/>
      </c>
      <c r="R28" s="327" t="str">
        <f t="shared" si="4"/>
        <v/>
      </c>
      <c r="S28" s="389" t="str">
        <f t="shared" si="5"/>
        <v/>
      </c>
    </row>
    <row r="29" spans="1:28" s="10" customFormat="1" ht="30" customHeight="1" thickBot="1">
      <c r="C29" s="16"/>
      <c r="D29" s="16"/>
      <c r="E29" s="16"/>
      <c r="F29" s="16"/>
      <c r="G29" s="16"/>
      <c r="H29" s="16"/>
      <c r="I29" s="16"/>
      <c r="J29" s="17"/>
      <c r="K29" s="16"/>
      <c r="L29" s="17"/>
      <c r="M29" s="16"/>
      <c r="N29" s="16"/>
      <c r="O29" s="18"/>
      <c r="P29" s="19"/>
      <c r="Q29" s="19"/>
      <c r="R29" s="16"/>
      <c r="S29" s="16"/>
    </row>
    <row r="30" spans="1:28" s="9" customFormat="1" ht="30" customHeight="1">
      <c r="B30" s="984" t="s">
        <v>42</v>
      </c>
      <c r="C30" s="125" t="s">
        <v>50</v>
      </c>
      <c r="D30" s="986" t="s">
        <v>174</v>
      </c>
      <c r="E30" s="976" t="s">
        <v>44</v>
      </c>
      <c r="F30" s="976"/>
      <c r="G30" s="988" t="s">
        <v>31</v>
      </c>
      <c r="H30" s="989"/>
      <c r="I30" s="988" t="s">
        <v>408</v>
      </c>
      <c r="J30" s="990"/>
      <c r="K30" s="990"/>
      <c r="L30" s="989"/>
      <c r="M30" s="976" t="s">
        <v>26</v>
      </c>
      <c r="N30" s="976" t="s">
        <v>27</v>
      </c>
      <c r="O30" s="991" t="s">
        <v>28</v>
      </c>
      <c r="P30" s="976" t="s">
        <v>29</v>
      </c>
      <c r="Q30" s="976" t="s">
        <v>30</v>
      </c>
      <c r="R30" s="976" t="s">
        <v>17</v>
      </c>
      <c r="S30" s="1003" t="s">
        <v>270</v>
      </c>
    </row>
    <row r="31" spans="1:28" s="9" customFormat="1" ht="30" customHeight="1" thickBot="1">
      <c r="B31" s="985"/>
      <c r="C31" s="126" t="s">
        <v>51</v>
      </c>
      <c r="D31" s="987"/>
      <c r="E31" s="27" t="s">
        <v>25</v>
      </c>
      <c r="F31" s="38" t="s">
        <v>10</v>
      </c>
      <c r="G31" s="27" t="s">
        <v>57</v>
      </c>
      <c r="H31" s="38" t="s">
        <v>58</v>
      </c>
      <c r="I31" s="103" t="s">
        <v>409</v>
      </c>
      <c r="J31" s="106" t="s">
        <v>31</v>
      </c>
      <c r="K31" s="107" t="s">
        <v>371</v>
      </c>
      <c r="L31" s="38" t="s">
        <v>31</v>
      </c>
      <c r="M31" s="977"/>
      <c r="N31" s="977"/>
      <c r="O31" s="992"/>
      <c r="P31" s="977"/>
      <c r="Q31" s="977"/>
      <c r="R31" s="977"/>
      <c r="S31" s="1004"/>
    </row>
    <row r="32" spans="1:28" s="5" customFormat="1" ht="30" customHeight="1" thickBot="1">
      <c r="B32" s="30" t="s">
        <v>46</v>
      </c>
      <c r="C32" s="35" t="s">
        <v>52</v>
      </c>
      <c r="D32" s="139" t="s">
        <v>176</v>
      </c>
      <c r="E32" s="36" t="s">
        <v>37</v>
      </c>
      <c r="F32" s="37" t="s">
        <v>40</v>
      </c>
      <c r="G32" s="36" t="s">
        <v>32</v>
      </c>
      <c r="H32" s="37" t="s">
        <v>39</v>
      </c>
      <c r="I32" s="104" t="s">
        <v>367</v>
      </c>
      <c r="J32" s="108" t="s">
        <v>365</v>
      </c>
      <c r="K32" s="36" t="s">
        <v>368</v>
      </c>
      <c r="L32" s="105" t="s">
        <v>369</v>
      </c>
      <c r="M32" s="20">
        <v>3</v>
      </c>
      <c r="N32" s="20" t="s">
        <v>38</v>
      </c>
      <c r="O32" s="21" t="s">
        <v>320</v>
      </c>
      <c r="P32" s="22">
        <v>160</v>
      </c>
      <c r="Q32" s="22">
        <v>53</v>
      </c>
      <c r="R32" s="20" t="s">
        <v>48</v>
      </c>
      <c r="S32" s="390" t="s">
        <v>49</v>
      </c>
      <c r="W32" s="111">
        <f>①基本情報!$B$9</f>
        <v>0</v>
      </c>
      <c r="X32" s="111">
        <f>①基本情報!$B$8</f>
        <v>0</v>
      </c>
      <c r="Y32" s="111">
        <f>①基本情報!$J$9</f>
        <v>0</v>
      </c>
      <c r="Z32" s="111">
        <f>①基本情報!$J$8</f>
        <v>0</v>
      </c>
      <c r="AA32" s="112" t="str">
        <f>IF(①基本情報!$K$56=0,'⑧-2-4関東女個印刷'!$A$10,'⑧-2-4関東女個印刷'!$A$13)</f>
        <v xml:space="preserve"> </v>
      </c>
      <c r="AB32" s="113" t="str">
        <f>'⑧-2-4関東女個印刷'!$Z$10</f>
        <v xml:space="preserve"> </v>
      </c>
    </row>
    <row r="33" spans="1:19" s="10" customFormat="1" ht="30" customHeight="1" thickBot="1">
      <c r="A33" s="78">
        <f>'⑥-3県女選択'!AD10</f>
        <v>0</v>
      </c>
      <c r="B33" s="30">
        <v>1</v>
      </c>
      <c r="C33" s="269" t="str">
        <f>IFERROR(VLOOKUP($A33,③女入力!$B$10:$AX$33,40),"")</f>
        <v/>
      </c>
      <c r="D33" s="270">
        <f>'⑥-3県女選択'!AE10</f>
        <v>0</v>
      </c>
      <c r="E33" s="319" t="str">
        <f>IFERROR(VLOOKUP($A33,③女入力!$B$10:$AX$33,3),"")</f>
        <v/>
      </c>
      <c r="F33" s="320" t="str">
        <f>IFERROR(VLOOKUP($A33,③女入力!$B$10:$AX$33,7),"")</f>
        <v/>
      </c>
      <c r="G33" s="319" t="str">
        <f>IFERROR(VLOOKUP($A33,③女入力!$B$10:$AX$33,11),"")</f>
        <v/>
      </c>
      <c r="H33" s="320" t="str">
        <f>IFERROR(VLOOKUP($A33,③女入力!$B$10:$AX$33,15),"")</f>
        <v/>
      </c>
      <c r="I33" s="321" t="str">
        <f t="shared" ref="I33:I48" si="6">IF($E33="","",$W$32)</f>
        <v/>
      </c>
      <c r="J33" s="329" t="str">
        <f t="shared" ref="J33:J48" si="7">IF($E33="","",$X$32)</f>
        <v/>
      </c>
      <c r="K33" s="319" t="str">
        <f t="shared" ref="K33:K48" si="8">IF($E33="","",$Y$32)</f>
        <v/>
      </c>
      <c r="L33" s="320" t="str">
        <f t="shared" ref="L33:L48" si="9">IF($E33="","",$Z$32)</f>
        <v/>
      </c>
      <c r="M33" s="323" t="str">
        <f>IFERROR(VLOOKUP($A33,③女入力!$B$10:$AX$33,19),"")</f>
        <v/>
      </c>
      <c r="N33" s="323" t="str">
        <f>IFERROR(VLOOKUP($A33,③女入力!$B$10:$AX$33,21),"")</f>
        <v/>
      </c>
      <c r="O33" s="324" t="str">
        <f>IFERROR(VLOOKUP($A33,③女入力!$B$10:$AX$33,23),"")</f>
        <v/>
      </c>
      <c r="P33" s="325" t="str">
        <f>IFERROR(VLOOKUP($A33,③女入力!$B$10:$AX$33,34),"")</f>
        <v/>
      </c>
      <c r="Q33" s="326" t="str">
        <f>IFERROR(VLOOKUP($A33,③女入力!$B$10:$AX$33,37),"")</f>
        <v/>
      </c>
      <c r="R33" s="327" t="str">
        <f t="shared" ref="R33:R48" si="10">IF($E33="","",$AA$32)</f>
        <v/>
      </c>
      <c r="S33" s="389" t="str">
        <f t="shared" ref="S33:S48" si="11">IF($E33="","",$AB$32)</f>
        <v/>
      </c>
    </row>
    <row r="34" spans="1:19" s="10" customFormat="1" ht="30" customHeight="1" thickBot="1">
      <c r="A34" s="78">
        <f>'⑥-3県女選択'!AD11</f>
        <v>0</v>
      </c>
      <c r="B34" s="41">
        <v>2</v>
      </c>
      <c r="C34" s="269" t="str">
        <f>IFERROR(VLOOKUP($A34,③女入力!$B$10:$AX$33,40),"")</f>
        <v/>
      </c>
      <c r="D34" s="270">
        <f>'⑥-3県女選択'!AE11</f>
        <v>0</v>
      </c>
      <c r="E34" s="319" t="str">
        <f>IFERROR(VLOOKUP($A34,③女入力!$B$10:$AX$33,3),"")</f>
        <v/>
      </c>
      <c r="F34" s="320" t="str">
        <f>IFERROR(VLOOKUP($A34,③女入力!$B$10:$AX$33,7),"")</f>
        <v/>
      </c>
      <c r="G34" s="319" t="str">
        <f>IFERROR(VLOOKUP($A34,③女入力!$B$10:$AX$33,11),"")</f>
        <v/>
      </c>
      <c r="H34" s="320" t="str">
        <f>IFERROR(VLOOKUP($A34,③女入力!$B$10:$AX$33,15),"")</f>
        <v/>
      </c>
      <c r="I34" s="321" t="str">
        <f t="shared" si="6"/>
        <v/>
      </c>
      <c r="J34" s="329" t="str">
        <f t="shared" si="7"/>
        <v/>
      </c>
      <c r="K34" s="319" t="str">
        <f t="shared" si="8"/>
        <v/>
      </c>
      <c r="L34" s="320" t="str">
        <f t="shared" si="9"/>
        <v/>
      </c>
      <c r="M34" s="323" t="str">
        <f>IFERROR(VLOOKUP($A34,③女入力!$B$10:$AX$33,19),"")</f>
        <v/>
      </c>
      <c r="N34" s="323" t="str">
        <f>IFERROR(VLOOKUP($A34,③女入力!$B$10:$AX$33,21),"")</f>
        <v/>
      </c>
      <c r="O34" s="324" t="str">
        <f>IFERROR(VLOOKUP($A34,③女入力!$B$10:$AX$33,23),"")</f>
        <v/>
      </c>
      <c r="P34" s="325" t="str">
        <f>IFERROR(VLOOKUP($A34,③女入力!$B$10:$AX$33,34),"")</f>
        <v/>
      </c>
      <c r="Q34" s="326" t="str">
        <f>IFERROR(VLOOKUP($A34,③女入力!$B$10:$AX$33,37),"")</f>
        <v/>
      </c>
      <c r="R34" s="327" t="str">
        <f t="shared" si="10"/>
        <v/>
      </c>
      <c r="S34" s="389" t="str">
        <f t="shared" si="11"/>
        <v/>
      </c>
    </row>
    <row r="35" spans="1:19" s="10" customFormat="1" ht="30" customHeight="1" thickBot="1">
      <c r="A35" s="78">
        <f>'⑥-3県女選択'!AD12</f>
        <v>0</v>
      </c>
      <c r="B35" s="42">
        <v>3</v>
      </c>
      <c r="C35" s="269" t="str">
        <f>IFERROR(VLOOKUP($A35,③女入力!$B$10:$AX$33,40),"")</f>
        <v/>
      </c>
      <c r="D35" s="270">
        <f>'⑥-3県女選択'!AE12</f>
        <v>0</v>
      </c>
      <c r="E35" s="319" t="str">
        <f>IFERROR(VLOOKUP($A35,③女入力!$B$10:$AX$33,3),"")</f>
        <v/>
      </c>
      <c r="F35" s="320" t="str">
        <f>IFERROR(VLOOKUP($A35,③女入力!$B$10:$AX$33,7),"")</f>
        <v/>
      </c>
      <c r="G35" s="319" t="str">
        <f>IFERROR(VLOOKUP($A35,③女入力!$B$10:$AX$33,11),"")</f>
        <v/>
      </c>
      <c r="H35" s="320" t="str">
        <f>IFERROR(VLOOKUP($A35,③女入力!$B$10:$AX$33,15),"")</f>
        <v/>
      </c>
      <c r="I35" s="321" t="str">
        <f t="shared" si="6"/>
        <v/>
      </c>
      <c r="J35" s="329" t="str">
        <f t="shared" si="7"/>
        <v/>
      </c>
      <c r="K35" s="319" t="str">
        <f t="shared" si="8"/>
        <v/>
      </c>
      <c r="L35" s="320" t="str">
        <f t="shared" si="9"/>
        <v/>
      </c>
      <c r="M35" s="323" t="str">
        <f>IFERROR(VLOOKUP($A35,③女入力!$B$10:$AX$33,19),"")</f>
        <v/>
      </c>
      <c r="N35" s="323" t="str">
        <f>IFERROR(VLOOKUP($A35,③女入力!$B$10:$AX$33,21),"")</f>
        <v/>
      </c>
      <c r="O35" s="324" t="str">
        <f>IFERROR(VLOOKUP($A35,③女入力!$B$10:$AX$33,23),"")</f>
        <v/>
      </c>
      <c r="P35" s="325" t="str">
        <f>IFERROR(VLOOKUP($A35,③女入力!$B$10:$AX$33,34),"")</f>
        <v/>
      </c>
      <c r="Q35" s="326" t="str">
        <f>IFERROR(VLOOKUP($A35,③女入力!$B$10:$AX$33,37),"")</f>
        <v/>
      </c>
      <c r="R35" s="327" t="str">
        <f t="shared" si="10"/>
        <v/>
      </c>
      <c r="S35" s="389" t="str">
        <f t="shared" si="11"/>
        <v/>
      </c>
    </row>
    <row r="36" spans="1:19" s="10" customFormat="1" ht="30" customHeight="1" thickBot="1">
      <c r="A36" s="78">
        <f>'⑥-3県女選択'!AD13</f>
        <v>0</v>
      </c>
      <c r="B36" s="41">
        <v>4</v>
      </c>
      <c r="C36" s="269" t="str">
        <f>IFERROR(VLOOKUP($A36,③女入力!$B$10:$AX$33,40),"")</f>
        <v/>
      </c>
      <c r="D36" s="270">
        <f>'⑥-3県女選択'!AE13</f>
        <v>0</v>
      </c>
      <c r="E36" s="319" t="str">
        <f>IFERROR(VLOOKUP($A36,③女入力!$B$10:$AX$33,3),"")</f>
        <v/>
      </c>
      <c r="F36" s="320" t="str">
        <f>IFERROR(VLOOKUP($A36,③女入力!$B$10:$AX$33,7),"")</f>
        <v/>
      </c>
      <c r="G36" s="319" t="str">
        <f>IFERROR(VLOOKUP($A36,③女入力!$B$10:$AX$33,11),"")</f>
        <v/>
      </c>
      <c r="H36" s="320" t="str">
        <f>IFERROR(VLOOKUP($A36,③女入力!$B$10:$AX$33,15),"")</f>
        <v/>
      </c>
      <c r="I36" s="321" t="str">
        <f t="shared" si="6"/>
        <v/>
      </c>
      <c r="J36" s="329" t="str">
        <f t="shared" si="7"/>
        <v/>
      </c>
      <c r="K36" s="319" t="str">
        <f t="shared" si="8"/>
        <v/>
      </c>
      <c r="L36" s="320" t="str">
        <f t="shared" si="9"/>
        <v/>
      </c>
      <c r="M36" s="323" t="str">
        <f>IFERROR(VLOOKUP($A36,③女入力!$B$10:$AX$33,19),"")</f>
        <v/>
      </c>
      <c r="N36" s="323" t="str">
        <f>IFERROR(VLOOKUP($A36,③女入力!$B$10:$AX$33,21),"")</f>
        <v/>
      </c>
      <c r="O36" s="324" t="str">
        <f>IFERROR(VLOOKUP($A36,③女入力!$B$10:$AX$33,23),"")</f>
        <v/>
      </c>
      <c r="P36" s="325" t="str">
        <f>IFERROR(VLOOKUP($A36,③女入力!$B$10:$AX$33,34),"")</f>
        <v/>
      </c>
      <c r="Q36" s="326" t="str">
        <f>IFERROR(VLOOKUP($A36,③女入力!$B$10:$AX$33,37),"")</f>
        <v/>
      </c>
      <c r="R36" s="327" t="str">
        <f t="shared" si="10"/>
        <v/>
      </c>
      <c r="S36" s="389" t="str">
        <f t="shared" si="11"/>
        <v/>
      </c>
    </row>
    <row r="37" spans="1:19" s="10" customFormat="1" ht="30" customHeight="1" thickBot="1">
      <c r="A37" s="78">
        <f>'⑥-3県女選択'!AD14</f>
        <v>0</v>
      </c>
      <c r="B37" s="42">
        <v>5</v>
      </c>
      <c r="C37" s="269" t="str">
        <f>IFERROR(VLOOKUP($A37,③女入力!$B$10:$AX$33,40),"")</f>
        <v/>
      </c>
      <c r="D37" s="270">
        <f>'⑥-3県女選択'!AE14</f>
        <v>0</v>
      </c>
      <c r="E37" s="319" t="str">
        <f>IFERROR(VLOOKUP($A37,③女入力!$B$10:$AX$33,3),"")</f>
        <v/>
      </c>
      <c r="F37" s="320" t="str">
        <f>IFERROR(VLOOKUP($A37,③女入力!$B$10:$AX$33,7),"")</f>
        <v/>
      </c>
      <c r="G37" s="319" t="str">
        <f>IFERROR(VLOOKUP($A37,③女入力!$B$10:$AX$33,11),"")</f>
        <v/>
      </c>
      <c r="H37" s="320" t="str">
        <f>IFERROR(VLOOKUP($A37,③女入力!$B$10:$AX$33,15),"")</f>
        <v/>
      </c>
      <c r="I37" s="321" t="str">
        <f t="shared" si="6"/>
        <v/>
      </c>
      <c r="J37" s="329" t="str">
        <f t="shared" si="7"/>
        <v/>
      </c>
      <c r="K37" s="319" t="str">
        <f t="shared" si="8"/>
        <v/>
      </c>
      <c r="L37" s="320" t="str">
        <f t="shared" si="9"/>
        <v/>
      </c>
      <c r="M37" s="323" t="str">
        <f>IFERROR(VLOOKUP($A37,③女入力!$B$10:$AX$33,19),"")</f>
        <v/>
      </c>
      <c r="N37" s="323" t="str">
        <f>IFERROR(VLOOKUP($A37,③女入力!$B$10:$AX$33,21),"")</f>
        <v/>
      </c>
      <c r="O37" s="324" t="str">
        <f>IFERROR(VLOOKUP($A37,③女入力!$B$10:$AX$33,23),"")</f>
        <v/>
      </c>
      <c r="P37" s="325" t="str">
        <f>IFERROR(VLOOKUP($A37,③女入力!$B$10:$AX$33,34),"")</f>
        <v/>
      </c>
      <c r="Q37" s="326" t="str">
        <f>IFERROR(VLOOKUP($A37,③女入力!$B$10:$AX$33,37),"")</f>
        <v/>
      </c>
      <c r="R37" s="327" t="str">
        <f t="shared" si="10"/>
        <v/>
      </c>
      <c r="S37" s="389" t="str">
        <f t="shared" si="11"/>
        <v/>
      </c>
    </row>
    <row r="38" spans="1:19" s="10" customFormat="1" ht="30" customHeight="1" thickBot="1">
      <c r="A38" s="78">
        <f>'⑥-3県女選択'!AD15</f>
        <v>0</v>
      </c>
      <c r="B38" s="41">
        <v>6</v>
      </c>
      <c r="C38" s="269" t="str">
        <f>IFERROR(VLOOKUP($A38,③女入力!$B$10:$AX$33,40),"")</f>
        <v/>
      </c>
      <c r="D38" s="270">
        <f>'⑥-3県女選択'!AE15</f>
        <v>0</v>
      </c>
      <c r="E38" s="319" t="str">
        <f>IFERROR(VLOOKUP($A38,③女入力!$B$10:$AX$33,3),"")</f>
        <v/>
      </c>
      <c r="F38" s="320" t="str">
        <f>IFERROR(VLOOKUP($A38,③女入力!$B$10:$AX$33,7),"")</f>
        <v/>
      </c>
      <c r="G38" s="319" t="str">
        <f>IFERROR(VLOOKUP($A38,③女入力!$B$10:$AX$33,11),"")</f>
        <v/>
      </c>
      <c r="H38" s="320" t="str">
        <f>IFERROR(VLOOKUP($A38,③女入力!$B$10:$AX$33,15),"")</f>
        <v/>
      </c>
      <c r="I38" s="321" t="str">
        <f t="shared" si="6"/>
        <v/>
      </c>
      <c r="J38" s="329" t="str">
        <f t="shared" si="7"/>
        <v/>
      </c>
      <c r="K38" s="319" t="str">
        <f t="shared" si="8"/>
        <v/>
      </c>
      <c r="L38" s="320" t="str">
        <f t="shared" si="9"/>
        <v/>
      </c>
      <c r="M38" s="323" t="str">
        <f>IFERROR(VLOOKUP($A38,③女入力!$B$10:$AX$33,19),"")</f>
        <v/>
      </c>
      <c r="N38" s="323" t="str">
        <f>IFERROR(VLOOKUP($A38,③女入力!$B$10:$AX$33,21),"")</f>
        <v/>
      </c>
      <c r="O38" s="324" t="str">
        <f>IFERROR(VLOOKUP($A38,③女入力!$B$10:$AX$33,23),"")</f>
        <v/>
      </c>
      <c r="P38" s="325" t="str">
        <f>IFERROR(VLOOKUP($A38,③女入力!$B$10:$AX$33,34),"")</f>
        <v/>
      </c>
      <c r="Q38" s="326" t="str">
        <f>IFERROR(VLOOKUP($A38,③女入力!$B$10:$AX$33,37),"")</f>
        <v/>
      </c>
      <c r="R38" s="327" t="str">
        <f t="shared" si="10"/>
        <v/>
      </c>
      <c r="S38" s="389" t="str">
        <f t="shared" si="11"/>
        <v/>
      </c>
    </row>
    <row r="39" spans="1:19" s="10" customFormat="1" ht="30" customHeight="1" thickBot="1">
      <c r="A39" s="78">
        <f>'⑥-3県女選択'!AD16</f>
        <v>0</v>
      </c>
      <c r="B39" s="42">
        <v>7</v>
      </c>
      <c r="C39" s="269" t="str">
        <f>IFERROR(VLOOKUP($A39,③女入力!$B$10:$AX$33,40),"")</f>
        <v/>
      </c>
      <c r="D39" s="270">
        <f>'⑥-3県女選択'!AE16</f>
        <v>0</v>
      </c>
      <c r="E39" s="319" t="str">
        <f>IFERROR(VLOOKUP($A39,③女入力!$B$10:$AX$33,3),"")</f>
        <v/>
      </c>
      <c r="F39" s="320" t="str">
        <f>IFERROR(VLOOKUP($A39,③女入力!$B$10:$AX$33,7),"")</f>
        <v/>
      </c>
      <c r="G39" s="319" t="str">
        <f>IFERROR(VLOOKUP($A39,③女入力!$B$10:$AX$33,11),"")</f>
        <v/>
      </c>
      <c r="H39" s="320" t="str">
        <f>IFERROR(VLOOKUP($A39,③女入力!$B$10:$AX$33,15),"")</f>
        <v/>
      </c>
      <c r="I39" s="321" t="str">
        <f t="shared" si="6"/>
        <v/>
      </c>
      <c r="J39" s="329" t="str">
        <f t="shared" si="7"/>
        <v/>
      </c>
      <c r="K39" s="319" t="str">
        <f t="shared" si="8"/>
        <v/>
      </c>
      <c r="L39" s="320" t="str">
        <f t="shared" si="9"/>
        <v/>
      </c>
      <c r="M39" s="323" t="str">
        <f>IFERROR(VLOOKUP($A39,③女入力!$B$10:$AX$33,19),"")</f>
        <v/>
      </c>
      <c r="N39" s="323" t="str">
        <f>IFERROR(VLOOKUP($A39,③女入力!$B$10:$AX$33,21),"")</f>
        <v/>
      </c>
      <c r="O39" s="324" t="str">
        <f>IFERROR(VLOOKUP($A39,③女入力!$B$10:$AX$33,23),"")</f>
        <v/>
      </c>
      <c r="P39" s="325" t="str">
        <f>IFERROR(VLOOKUP($A39,③女入力!$B$10:$AX$33,34),"")</f>
        <v/>
      </c>
      <c r="Q39" s="326" t="str">
        <f>IFERROR(VLOOKUP($A39,③女入力!$B$10:$AX$33,37),"")</f>
        <v/>
      </c>
      <c r="R39" s="327" t="str">
        <f t="shared" si="10"/>
        <v/>
      </c>
      <c r="S39" s="389" t="str">
        <f t="shared" si="11"/>
        <v/>
      </c>
    </row>
    <row r="40" spans="1:19" s="10" customFormat="1" ht="30" customHeight="1" thickBot="1">
      <c r="A40" s="78">
        <f>'⑥-3県女選択'!AD17</f>
        <v>0</v>
      </c>
      <c r="B40" s="41">
        <v>8</v>
      </c>
      <c r="C40" s="269" t="str">
        <f>IFERROR(VLOOKUP($A40,③女入力!$B$10:$AX$33,40),"")</f>
        <v/>
      </c>
      <c r="D40" s="270">
        <f>'⑥-3県女選択'!AE17</f>
        <v>0</v>
      </c>
      <c r="E40" s="319" t="str">
        <f>IFERROR(VLOOKUP($A40,③女入力!$B$10:$AX$33,3),"")</f>
        <v/>
      </c>
      <c r="F40" s="320" t="str">
        <f>IFERROR(VLOOKUP($A40,③女入力!$B$10:$AX$33,7),"")</f>
        <v/>
      </c>
      <c r="G40" s="319" t="str">
        <f>IFERROR(VLOOKUP($A40,③女入力!$B$10:$AX$33,11),"")</f>
        <v/>
      </c>
      <c r="H40" s="320" t="str">
        <f>IFERROR(VLOOKUP($A40,③女入力!$B$10:$AX$33,15),"")</f>
        <v/>
      </c>
      <c r="I40" s="321" t="str">
        <f t="shared" si="6"/>
        <v/>
      </c>
      <c r="J40" s="329" t="str">
        <f t="shared" si="7"/>
        <v/>
      </c>
      <c r="K40" s="319" t="str">
        <f t="shared" si="8"/>
        <v/>
      </c>
      <c r="L40" s="320" t="str">
        <f t="shared" si="9"/>
        <v/>
      </c>
      <c r="M40" s="323" t="str">
        <f>IFERROR(VLOOKUP($A40,③女入力!$B$10:$AX$33,19),"")</f>
        <v/>
      </c>
      <c r="N40" s="323" t="str">
        <f>IFERROR(VLOOKUP($A40,③女入力!$B$10:$AX$33,21),"")</f>
        <v/>
      </c>
      <c r="O40" s="324" t="str">
        <f>IFERROR(VLOOKUP($A40,③女入力!$B$10:$AX$33,23),"")</f>
        <v/>
      </c>
      <c r="P40" s="325" t="str">
        <f>IFERROR(VLOOKUP($A40,③女入力!$B$10:$AX$33,34),"")</f>
        <v/>
      </c>
      <c r="Q40" s="326" t="str">
        <f>IFERROR(VLOOKUP($A40,③女入力!$B$10:$AX$33,37),"")</f>
        <v/>
      </c>
      <c r="R40" s="327" t="str">
        <f t="shared" si="10"/>
        <v/>
      </c>
      <c r="S40" s="389" t="str">
        <f t="shared" si="11"/>
        <v/>
      </c>
    </row>
    <row r="41" spans="1:19" s="10" customFormat="1" ht="30" customHeight="1" thickBot="1">
      <c r="A41" s="78">
        <f>'⑥-3県女選択'!AD18</f>
        <v>0</v>
      </c>
      <c r="B41" s="42">
        <v>9</v>
      </c>
      <c r="C41" s="269" t="str">
        <f>IFERROR(VLOOKUP($A41,③女入力!$B$10:$AX$33,40),"")</f>
        <v/>
      </c>
      <c r="D41" s="270">
        <f>'⑥-3県女選択'!AE18</f>
        <v>0</v>
      </c>
      <c r="E41" s="319" t="str">
        <f>IFERROR(VLOOKUP($A41,③女入力!$B$10:$AX$33,3),"")</f>
        <v/>
      </c>
      <c r="F41" s="320" t="str">
        <f>IFERROR(VLOOKUP($A41,③女入力!$B$10:$AX$33,7),"")</f>
        <v/>
      </c>
      <c r="G41" s="319" t="str">
        <f>IFERROR(VLOOKUP($A41,③女入力!$B$10:$AX$33,11),"")</f>
        <v/>
      </c>
      <c r="H41" s="320" t="str">
        <f>IFERROR(VLOOKUP($A41,③女入力!$B$10:$AX$33,15),"")</f>
        <v/>
      </c>
      <c r="I41" s="321" t="str">
        <f t="shared" si="6"/>
        <v/>
      </c>
      <c r="J41" s="329" t="str">
        <f t="shared" si="7"/>
        <v/>
      </c>
      <c r="K41" s="319" t="str">
        <f t="shared" si="8"/>
        <v/>
      </c>
      <c r="L41" s="320" t="str">
        <f t="shared" si="9"/>
        <v/>
      </c>
      <c r="M41" s="323" t="str">
        <f>IFERROR(VLOOKUP($A41,③女入力!$B$10:$AX$33,19),"")</f>
        <v/>
      </c>
      <c r="N41" s="323" t="str">
        <f>IFERROR(VLOOKUP($A41,③女入力!$B$10:$AX$33,21),"")</f>
        <v/>
      </c>
      <c r="O41" s="324" t="str">
        <f>IFERROR(VLOOKUP($A41,③女入力!$B$10:$AX$33,23),"")</f>
        <v/>
      </c>
      <c r="P41" s="325" t="str">
        <f>IFERROR(VLOOKUP($A41,③女入力!$B$10:$AX$33,34),"")</f>
        <v/>
      </c>
      <c r="Q41" s="326" t="str">
        <f>IFERROR(VLOOKUP($A41,③女入力!$B$10:$AX$33,37),"")</f>
        <v/>
      </c>
      <c r="R41" s="327" t="str">
        <f t="shared" si="10"/>
        <v/>
      </c>
      <c r="S41" s="389" t="str">
        <f t="shared" si="11"/>
        <v/>
      </c>
    </row>
    <row r="42" spans="1:19" ht="30" customHeight="1" thickBot="1">
      <c r="A42" s="5">
        <f>'⑥-3県女選択'!AD19</f>
        <v>0</v>
      </c>
      <c r="B42" s="41">
        <v>10</v>
      </c>
      <c r="C42" s="269" t="str">
        <f>IFERROR(VLOOKUP($A42,③女入力!$B$10:$AX$33,40),"")</f>
        <v/>
      </c>
      <c r="D42" s="270">
        <f>'⑥-3県女選択'!AE19</f>
        <v>0</v>
      </c>
      <c r="E42" s="319" t="str">
        <f>IFERROR(VLOOKUP($A42,③女入力!$B$10:$AX$33,3),"")</f>
        <v/>
      </c>
      <c r="F42" s="320" t="str">
        <f>IFERROR(VLOOKUP($A42,③女入力!$B$10:$AX$33,7),"")</f>
        <v/>
      </c>
      <c r="G42" s="319" t="str">
        <f>IFERROR(VLOOKUP($A42,③女入力!$B$10:$AX$33,11),"")</f>
        <v/>
      </c>
      <c r="H42" s="320" t="str">
        <f>IFERROR(VLOOKUP($A42,③女入力!$B$10:$AX$33,15),"")</f>
        <v/>
      </c>
      <c r="I42" s="321" t="str">
        <f t="shared" si="6"/>
        <v/>
      </c>
      <c r="J42" s="329" t="str">
        <f t="shared" si="7"/>
        <v/>
      </c>
      <c r="K42" s="319" t="str">
        <f t="shared" si="8"/>
        <v/>
      </c>
      <c r="L42" s="320" t="str">
        <f t="shared" si="9"/>
        <v/>
      </c>
      <c r="M42" s="323" t="str">
        <f>IFERROR(VLOOKUP($A42,③女入力!$B$10:$AX$33,19),"")</f>
        <v/>
      </c>
      <c r="N42" s="323" t="str">
        <f>IFERROR(VLOOKUP($A42,③女入力!$B$10:$AX$33,21),"")</f>
        <v/>
      </c>
      <c r="O42" s="324" t="str">
        <f>IFERROR(VLOOKUP($A42,③女入力!$B$10:$AX$33,23),"")</f>
        <v/>
      </c>
      <c r="P42" s="325" t="str">
        <f>IFERROR(VLOOKUP($A42,③女入力!$B$10:$AX$33,34),"")</f>
        <v/>
      </c>
      <c r="Q42" s="326" t="str">
        <f>IFERROR(VLOOKUP($A42,③女入力!$B$10:$AX$33,37),"")</f>
        <v/>
      </c>
      <c r="R42" s="327" t="str">
        <f t="shared" si="10"/>
        <v/>
      </c>
      <c r="S42" s="389" t="str">
        <f t="shared" si="11"/>
        <v/>
      </c>
    </row>
    <row r="43" spans="1:19" ht="30" customHeight="1" thickBot="1">
      <c r="A43" s="5">
        <f>'⑥-3県女選択'!AD20</f>
        <v>0</v>
      </c>
      <c r="B43" s="42">
        <v>11</v>
      </c>
      <c r="C43" s="269" t="str">
        <f>IFERROR(VLOOKUP($A43,③女入力!$B$10:$AX$33,40),"")</f>
        <v/>
      </c>
      <c r="D43" s="270">
        <f>'⑥-3県女選択'!AE20</f>
        <v>0</v>
      </c>
      <c r="E43" s="319" t="str">
        <f>IFERROR(VLOOKUP($A43,③女入力!$B$10:$AX$33,3),"")</f>
        <v/>
      </c>
      <c r="F43" s="320" t="str">
        <f>IFERROR(VLOOKUP($A43,③女入力!$B$10:$AX$33,7),"")</f>
        <v/>
      </c>
      <c r="G43" s="319" t="str">
        <f>IFERROR(VLOOKUP($A43,③女入力!$B$10:$AX$33,11),"")</f>
        <v/>
      </c>
      <c r="H43" s="320" t="str">
        <f>IFERROR(VLOOKUP($A43,③女入力!$B$10:$AX$33,15),"")</f>
        <v/>
      </c>
      <c r="I43" s="321" t="str">
        <f t="shared" si="6"/>
        <v/>
      </c>
      <c r="J43" s="329" t="str">
        <f t="shared" si="7"/>
        <v/>
      </c>
      <c r="K43" s="319" t="str">
        <f t="shared" si="8"/>
        <v/>
      </c>
      <c r="L43" s="320" t="str">
        <f t="shared" si="9"/>
        <v/>
      </c>
      <c r="M43" s="323" t="str">
        <f>IFERROR(VLOOKUP($A43,③女入力!$B$10:$AX$33,19),"")</f>
        <v/>
      </c>
      <c r="N43" s="323" t="str">
        <f>IFERROR(VLOOKUP($A43,③女入力!$B$10:$AX$33,21),"")</f>
        <v/>
      </c>
      <c r="O43" s="324" t="str">
        <f>IFERROR(VLOOKUP($A43,③女入力!$B$10:$AX$33,23),"")</f>
        <v/>
      </c>
      <c r="P43" s="325" t="str">
        <f>IFERROR(VLOOKUP($A43,③女入力!$B$10:$AX$33,34),"")</f>
        <v/>
      </c>
      <c r="Q43" s="326" t="str">
        <f>IFERROR(VLOOKUP($A43,③女入力!$B$10:$AX$33,37),"")</f>
        <v/>
      </c>
      <c r="R43" s="327" t="str">
        <f t="shared" si="10"/>
        <v/>
      </c>
      <c r="S43" s="389" t="str">
        <f t="shared" si="11"/>
        <v/>
      </c>
    </row>
    <row r="44" spans="1:19" ht="30" customHeight="1" thickBot="1">
      <c r="A44" s="5">
        <f>'⑥-3県女選択'!AD21</f>
        <v>0</v>
      </c>
      <c r="B44" s="41">
        <v>12</v>
      </c>
      <c r="C44" s="269" t="str">
        <f>IFERROR(VLOOKUP($A44,③女入力!$B$10:$AX$33,40),"")</f>
        <v/>
      </c>
      <c r="D44" s="270">
        <f>'⑥-3県女選択'!AE21</f>
        <v>0</v>
      </c>
      <c r="E44" s="319" t="str">
        <f>IFERROR(VLOOKUP($A44,③女入力!$B$10:$AX$33,3),"")</f>
        <v/>
      </c>
      <c r="F44" s="320" t="str">
        <f>IFERROR(VLOOKUP($A44,③女入力!$B$10:$AX$33,7),"")</f>
        <v/>
      </c>
      <c r="G44" s="319" t="str">
        <f>IFERROR(VLOOKUP($A44,③女入力!$B$10:$AX$33,11),"")</f>
        <v/>
      </c>
      <c r="H44" s="320" t="str">
        <f>IFERROR(VLOOKUP($A44,③女入力!$B$10:$AX$33,15),"")</f>
        <v/>
      </c>
      <c r="I44" s="321" t="str">
        <f t="shared" si="6"/>
        <v/>
      </c>
      <c r="J44" s="329" t="str">
        <f t="shared" si="7"/>
        <v/>
      </c>
      <c r="K44" s="319" t="str">
        <f t="shared" si="8"/>
        <v/>
      </c>
      <c r="L44" s="320" t="str">
        <f t="shared" si="9"/>
        <v/>
      </c>
      <c r="M44" s="323" t="str">
        <f>IFERROR(VLOOKUP($A44,③女入力!$B$10:$AX$33,19),"")</f>
        <v/>
      </c>
      <c r="N44" s="323" t="str">
        <f>IFERROR(VLOOKUP($A44,③女入力!$B$10:$AX$33,21),"")</f>
        <v/>
      </c>
      <c r="O44" s="324" t="str">
        <f>IFERROR(VLOOKUP($A44,③女入力!$B$10:$AX$33,23),"")</f>
        <v/>
      </c>
      <c r="P44" s="325" t="str">
        <f>IFERROR(VLOOKUP($A44,③女入力!$B$10:$AX$33,34),"")</f>
        <v/>
      </c>
      <c r="Q44" s="326" t="str">
        <f>IFERROR(VLOOKUP($A44,③女入力!$B$10:$AX$33,37),"")</f>
        <v/>
      </c>
      <c r="R44" s="327" t="str">
        <f t="shared" si="10"/>
        <v/>
      </c>
      <c r="S44" s="389" t="str">
        <f t="shared" si="11"/>
        <v/>
      </c>
    </row>
    <row r="45" spans="1:19" ht="30" customHeight="1" thickBot="1">
      <c r="A45" s="5">
        <f>'⑥-3県女選択'!AD22</f>
        <v>0</v>
      </c>
      <c r="B45" s="42">
        <v>13</v>
      </c>
      <c r="C45" s="269" t="str">
        <f>IFERROR(VLOOKUP($A45,③女入力!$B$10:$AX$33,40),"")</f>
        <v/>
      </c>
      <c r="D45" s="270">
        <f>'⑥-3県女選択'!AE22</f>
        <v>0</v>
      </c>
      <c r="E45" s="319" t="str">
        <f>IFERROR(VLOOKUP($A45,③女入力!$B$10:$AX$33,3),"")</f>
        <v/>
      </c>
      <c r="F45" s="320" t="str">
        <f>IFERROR(VLOOKUP($A45,③女入力!$B$10:$AX$33,7),"")</f>
        <v/>
      </c>
      <c r="G45" s="319" t="str">
        <f>IFERROR(VLOOKUP($A45,③女入力!$B$10:$AX$33,11),"")</f>
        <v/>
      </c>
      <c r="H45" s="320" t="str">
        <f>IFERROR(VLOOKUP($A45,③女入力!$B$10:$AX$33,15),"")</f>
        <v/>
      </c>
      <c r="I45" s="321" t="str">
        <f t="shared" si="6"/>
        <v/>
      </c>
      <c r="J45" s="329" t="str">
        <f t="shared" si="7"/>
        <v/>
      </c>
      <c r="K45" s="319" t="str">
        <f t="shared" si="8"/>
        <v/>
      </c>
      <c r="L45" s="320" t="str">
        <f t="shared" si="9"/>
        <v/>
      </c>
      <c r="M45" s="323" t="str">
        <f>IFERROR(VLOOKUP($A45,③女入力!$B$10:$AX$33,19),"")</f>
        <v/>
      </c>
      <c r="N45" s="323" t="str">
        <f>IFERROR(VLOOKUP($A45,③女入力!$B$10:$AX$33,21),"")</f>
        <v/>
      </c>
      <c r="O45" s="324" t="str">
        <f>IFERROR(VLOOKUP($A45,③女入力!$B$10:$AX$33,23),"")</f>
        <v/>
      </c>
      <c r="P45" s="325" t="str">
        <f>IFERROR(VLOOKUP($A45,③女入力!$B$10:$AX$33,34),"")</f>
        <v/>
      </c>
      <c r="Q45" s="326" t="str">
        <f>IFERROR(VLOOKUP($A45,③女入力!$B$10:$AX$33,37),"")</f>
        <v/>
      </c>
      <c r="R45" s="327" t="str">
        <f t="shared" si="10"/>
        <v/>
      </c>
      <c r="S45" s="389" t="str">
        <f t="shared" si="11"/>
        <v/>
      </c>
    </row>
    <row r="46" spans="1:19" ht="30" customHeight="1" thickBot="1">
      <c r="A46" s="5">
        <f>'⑥-3県女選択'!AD23</f>
        <v>0</v>
      </c>
      <c r="B46" s="41">
        <v>14</v>
      </c>
      <c r="C46" s="269" t="str">
        <f>IFERROR(VLOOKUP($A46,③女入力!$B$10:$AX$33,40),"")</f>
        <v/>
      </c>
      <c r="D46" s="270">
        <f>'⑥-3県女選択'!AE23</f>
        <v>0</v>
      </c>
      <c r="E46" s="319" t="str">
        <f>IFERROR(VLOOKUP($A46,③女入力!$B$10:$AX$33,3),"")</f>
        <v/>
      </c>
      <c r="F46" s="320" t="str">
        <f>IFERROR(VLOOKUP($A46,③女入力!$B$10:$AX$33,7),"")</f>
        <v/>
      </c>
      <c r="G46" s="319" t="str">
        <f>IFERROR(VLOOKUP($A46,③女入力!$B$10:$AX$33,11),"")</f>
        <v/>
      </c>
      <c r="H46" s="320" t="str">
        <f>IFERROR(VLOOKUP($A46,③女入力!$B$10:$AX$33,15),"")</f>
        <v/>
      </c>
      <c r="I46" s="321" t="str">
        <f t="shared" si="6"/>
        <v/>
      </c>
      <c r="J46" s="329" t="str">
        <f t="shared" si="7"/>
        <v/>
      </c>
      <c r="K46" s="319" t="str">
        <f t="shared" si="8"/>
        <v/>
      </c>
      <c r="L46" s="320" t="str">
        <f t="shared" si="9"/>
        <v/>
      </c>
      <c r="M46" s="323" t="str">
        <f>IFERROR(VLOOKUP($A46,③女入力!$B$10:$AX$33,19),"")</f>
        <v/>
      </c>
      <c r="N46" s="323" t="str">
        <f>IFERROR(VLOOKUP($A46,③女入力!$B$10:$AX$33,21),"")</f>
        <v/>
      </c>
      <c r="O46" s="324" t="str">
        <f>IFERROR(VLOOKUP($A46,③女入力!$B$10:$AX$33,23),"")</f>
        <v/>
      </c>
      <c r="P46" s="325" t="str">
        <f>IFERROR(VLOOKUP($A46,③女入力!$B$10:$AX$33,34),"")</f>
        <v/>
      </c>
      <c r="Q46" s="326" t="str">
        <f>IFERROR(VLOOKUP($A46,③女入力!$B$10:$AX$33,37),"")</f>
        <v/>
      </c>
      <c r="R46" s="327" t="str">
        <f t="shared" si="10"/>
        <v/>
      </c>
      <c r="S46" s="389" t="str">
        <f t="shared" si="11"/>
        <v/>
      </c>
    </row>
    <row r="47" spans="1:19" ht="30" customHeight="1" thickBot="1">
      <c r="A47" s="5">
        <f>'⑥-3県女選択'!AD24</f>
        <v>0</v>
      </c>
      <c r="B47" s="42">
        <v>15</v>
      </c>
      <c r="C47" s="269" t="str">
        <f>IFERROR(VLOOKUP($A47,③女入力!$B$10:$AX$33,40),"")</f>
        <v/>
      </c>
      <c r="D47" s="270">
        <f>'⑥-3県女選択'!AE24</f>
        <v>0</v>
      </c>
      <c r="E47" s="319" t="str">
        <f>IFERROR(VLOOKUP($A47,③女入力!$B$10:$AX$33,3),"")</f>
        <v/>
      </c>
      <c r="F47" s="320" t="str">
        <f>IFERROR(VLOOKUP($A47,③女入力!$B$10:$AX$33,7),"")</f>
        <v/>
      </c>
      <c r="G47" s="319" t="str">
        <f>IFERROR(VLOOKUP($A47,③女入力!$B$10:$AX$33,11),"")</f>
        <v/>
      </c>
      <c r="H47" s="320" t="str">
        <f>IFERROR(VLOOKUP($A47,③女入力!$B$10:$AX$33,15),"")</f>
        <v/>
      </c>
      <c r="I47" s="321" t="str">
        <f t="shared" si="6"/>
        <v/>
      </c>
      <c r="J47" s="329" t="str">
        <f t="shared" si="7"/>
        <v/>
      </c>
      <c r="K47" s="319" t="str">
        <f t="shared" si="8"/>
        <v/>
      </c>
      <c r="L47" s="320" t="str">
        <f t="shared" si="9"/>
        <v/>
      </c>
      <c r="M47" s="323" t="str">
        <f>IFERROR(VLOOKUP($A47,③女入力!$B$10:$AX$33,19),"")</f>
        <v/>
      </c>
      <c r="N47" s="323" t="str">
        <f>IFERROR(VLOOKUP($A47,③女入力!$B$10:$AX$33,21),"")</f>
        <v/>
      </c>
      <c r="O47" s="324" t="str">
        <f>IFERROR(VLOOKUP($A47,③女入力!$B$10:$AX$33,23),"")</f>
        <v/>
      </c>
      <c r="P47" s="325" t="str">
        <f>IFERROR(VLOOKUP($A47,③女入力!$B$10:$AX$33,34),"")</f>
        <v/>
      </c>
      <c r="Q47" s="326" t="str">
        <f>IFERROR(VLOOKUP($A47,③女入力!$B$10:$AX$33,37),"")</f>
        <v/>
      </c>
      <c r="R47" s="327" t="str">
        <f t="shared" si="10"/>
        <v/>
      </c>
      <c r="S47" s="389" t="str">
        <f t="shared" si="11"/>
        <v/>
      </c>
    </row>
    <row r="48" spans="1:19" ht="30" customHeight="1" thickBot="1">
      <c r="A48" s="5">
        <f>'⑥-3県女選択'!AD25</f>
        <v>0</v>
      </c>
      <c r="B48" s="391">
        <v>16</v>
      </c>
      <c r="C48" s="269" t="str">
        <f>IFERROR(VLOOKUP($A48,③女入力!$B$10:$AX$33,40),"")</f>
        <v/>
      </c>
      <c r="D48" s="270">
        <f>'⑥-3県女選択'!AE25</f>
        <v>0</v>
      </c>
      <c r="E48" s="319" t="str">
        <f>IFERROR(VLOOKUP($A48,③女入力!$B$10:$AX$33,3),"")</f>
        <v/>
      </c>
      <c r="F48" s="320" t="str">
        <f>IFERROR(VLOOKUP($A48,③女入力!$B$10:$AX$33,7),"")</f>
        <v/>
      </c>
      <c r="G48" s="319" t="str">
        <f>IFERROR(VLOOKUP($A48,③女入力!$B$10:$AX$33,11),"")</f>
        <v/>
      </c>
      <c r="H48" s="320" t="str">
        <f>IFERROR(VLOOKUP($A48,③女入力!$B$10:$AX$33,15),"")</f>
        <v/>
      </c>
      <c r="I48" s="321" t="str">
        <f t="shared" si="6"/>
        <v/>
      </c>
      <c r="J48" s="329" t="str">
        <f t="shared" si="7"/>
        <v/>
      </c>
      <c r="K48" s="319" t="str">
        <f t="shared" si="8"/>
        <v/>
      </c>
      <c r="L48" s="320" t="str">
        <f t="shared" si="9"/>
        <v/>
      </c>
      <c r="M48" s="323" t="str">
        <f>IFERROR(VLOOKUP($A48,③女入力!$B$10:$AX$33,19),"")</f>
        <v/>
      </c>
      <c r="N48" s="323" t="str">
        <f>IFERROR(VLOOKUP($A48,③女入力!$B$10:$AX$33,21),"")</f>
        <v/>
      </c>
      <c r="O48" s="324" t="str">
        <f>IFERROR(VLOOKUP($A48,③女入力!$B$10:$AX$33,23),"")</f>
        <v/>
      </c>
      <c r="P48" s="325" t="str">
        <f>IFERROR(VLOOKUP($A48,③女入力!$B$10:$AX$33,34),"")</f>
        <v/>
      </c>
      <c r="Q48" s="326" t="str">
        <f>IFERROR(VLOOKUP($A48,③女入力!$B$10:$AX$33,37),"")</f>
        <v/>
      </c>
      <c r="R48" s="327" t="str">
        <f t="shared" si="10"/>
        <v/>
      </c>
      <c r="S48" s="389" t="str">
        <f t="shared" si="11"/>
        <v/>
      </c>
    </row>
  </sheetData>
  <sheetProtection sheet="1" objects="1" scenarios="1"/>
  <mergeCells count="25">
    <mergeCell ref="P30:P31"/>
    <mergeCell ref="Q30:Q31"/>
    <mergeCell ref="R30:R31"/>
    <mergeCell ref="S30:S31"/>
    <mergeCell ref="S2:S3"/>
    <mergeCell ref="P2:P3"/>
    <mergeCell ref="Q2:Q3"/>
    <mergeCell ref="R2:R3"/>
    <mergeCell ref="B30:B31"/>
    <mergeCell ref="D30:D31"/>
    <mergeCell ref="E30:F30"/>
    <mergeCell ref="G30:H30"/>
    <mergeCell ref="I30:L30"/>
    <mergeCell ref="M30:M31"/>
    <mergeCell ref="N30:N31"/>
    <mergeCell ref="O30:O31"/>
    <mergeCell ref="M2:M3"/>
    <mergeCell ref="N2:N3"/>
    <mergeCell ref="O2:O3"/>
    <mergeCell ref="I2:L2"/>
    <mergeCell ref="C1:E1"/>
    <mergeCell ref="B2:B3"/>
    <mergeCell ref="D2:D3"/>
    <mergeCell ref="E2:F2"/>
    <mergeCell ref="G2:H2"/>
  </mergeCells>
  <phoneticPr fontId="2"/>
  <conditionalFormatting sqref="E5:S28">
    <cfRule type="expression" dxfId="5" priority="2">
      <formula>E5&lt;&gt;""</formula>
    </cfRule>
  </conditionalFormatting>
  <conditionalFormatting sqref="E33:S48">
    <cfRule type="expression" dxfId="4" priority="1">
      <formula>E33&lt;&gt;""</formula>
    </cfRule>
  </conditionalFormatting>
  <hyperlinks>
    <hyperlink ref="C1" location="Top!A1" display="Topへ戻る" xr:uid="{00000000-0004-0000-1E00-000000000000}"/>
  </hyperlinks>
  <pageMargins left="0.59055118110236227" right="0.39370078740157483" top="0.59055118110236227" bottom="0.59055118110236227" header="0" footer="0"/>
  <pageSetup paperSize="9" scale="27"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5"/>
  <sheetViews>
    <sheetView showGridLines="0" showRowColHeaders="0" zoomScaleNormal="100" zoomScaleSheetLayoutView="120" workbookViewId="0"/>
  </sheetViews>
  <sheetFormatPr defaultColWidth="9" defaultRowHeight="13"/>
  <cols>
    <col min="1" max="1" width="28.6328125" style="347" customWidth="1"/>
    <col min="2" max="5" width="15.08984375" style="347" customWidth="1"/>
    <col min="6" max="16384" width="9" style="347"/>
  </cols>
  <sheetData>
    <row r="1" spans="1:5" ht="36" customHeight="1">
      <c r="A1" s="377" t="s">
        <v>92</v>
      </c>
      <c r="B1" s="378"/>
      <c r="C1" s="378"/>
      <c r="D1" s="378"/>
      <c r="E1" s="378"/>
    </row>
    <row r="2" spans="1:5" ht="17.25" customHeight="1"/>
    <row r="3" spans="1:5" ht="64.5" customHeight="1"/>
    <row r="4" spans="1:5" ht="20.25" customHeight="1">
      <c r="A4" s="354" t="s">
        <v>363</v>
      </c>
      <c r="B4" s="354" t="s">
        <v>196</v>
      </c>
      <c r="C4" s="354" t="s">
        <v>332</v>
      </c>
      <c r="D4" s="354" t="s">
        <v>333</v>
      </c>
      <c r="E4" s="354" t="s">
        <v>334</v>
      </c>
    </row>
    <row r="5" spans="1:5" ht="24" customHeight="1">
      <c r="A5" s="354">
        <f>①基本情報!$B$9</f>
        <v>0</v>
      </c>
      <c r="B5" s="354" t="str">
        <f>①基本情報!$D$18&amp;" "&amp;①基本情報!$I$18</f>
        <v xml:space="preserve"> </v>
      </c>
      <c r="C5" s="354" t="str">
        <f>①基本情報!$D$27&amp;" "&amp;①基本情報!$I$27</f>
        <v xml:space="preserve"> </v>
      </c>
      <c r="D5" s="354" t="str">
        <f>①基本情報!$D$37&amp;" "&amp;①基本情報!$I$37</f>
        <v xml:space="preserve"> </v>
      </c>
      <c r="E5" s="354" t="str">
        <f>①基本情報!$D$46&amp;" "&amp;①基本情報!$I$46</f>
        <v xml:space="preserve"> </v>
      </c>
    </row>
  </sheetData>
  <sheetProtection sheet="1" objects="1" scenarios="1"/>
  <phoneticPr fontId="2"/>
  <conditionalFormatting sqref="A5">
    <cfRule type="expression" dxfId="3" priority="2">
      <formula>#REF!=#REF!</formula>
    </cfRule>
  </conditionalFormatting>
  <conditionalFormatting sqref="B5:E5">
    <cfRule type="containsBlanks" dxfId="2" priority="1">
      <formula>LEN(TRIM(B5))=0</formula>
    </cfRule>
  </conditionalFormatting>
  <hyperlinks>
    <hyperlink ref="A1" location="Top!A1" display="Topへ戻る" xr:uid="{00000000-0004-0000-1F00-000000000000}"/>
  </hyperlinks>
  <printOptions horizontalCentered="1"/>
  <pageMargins left="0.70866141732283472" right="0.70866141732283472" top="0.35433070866141736" bottom="0.15748031496062992"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695"/>
  <sheetViews>
    <sheetView showGridLines="0" showRowColHeaders="0" view="pageBreakPreview" zoomScale="80" zoomScaleNormal="100" zoomScaleSheetLayoutView="80" workbookViewId="0">
      <selection sqref="A1:B1"/>
    </sheetView>
  </sheetViews>
  <sheetFormatPr defaultRowHeight="13"/>
  <cols>
    <col min="1" max="1" width="8.6328125" style="252" bestFit="1" customWidth="1"/>
    <col min="2" max="2" width="23.453125" style="252" bestFit="1" customWidth="1"/>
    <col min="3" max="3" width="32.26953125" style="252" customWidth="1"/>
    <col min="4" max="4" width="13" style="252" bestFit="1" customWidth="1"/>
    <col min="5" max="5" width="11.90625" style="252" customWidth="1"/>
    <col min="6" max="6" width="5.453125" style="252" customWidth="1"/>
    <col min="7" max="7" width="9.6328125" style="252" customWidth="1"/>
    <col min="8" max="8" width="15.6328125" style="252" customWidth="1"/>
    <col min="9" max="9" width="30.90625" style="252" customWidth="1"/>
    <col min="10" max="10" width="11.453125" style="252" hidden="1" customWidth="1"/>
    <col min="11" max="11" width="0" style="252" hidden="1" customWidth="1"/>
    <col min="12" max="256" width="9" style="252"/>
    <col min="257" max="257" width="8.6328125" style="252" bestFit="1" customWidth="1"/>
    <col min="258" max="258" width="23.453125" style="252" bestFit="1" customWidth="1"/>
    <col min="259" max="259" width="32.26953125" style="252" customWidth="1"/>
    <col min="260" max="260" width="13" style="252" bestFit="1" customWidth="1"/>
    <col min="261" max="261" width="11.90625" style="252" customWidth="1"/>
    <col min="262" max="262" width="1.453125" style="252" customWidth="1"/>
    <col min="263" max="263" width="9.6328125" style="252" customWidth="1"/>
    <col min="264" max="264" width="15.6328125" style="252" customWidth="1"/>
    <col min="265" max="265" width="30.90625" style="252" customWidth="1"/>
    <col min="266" max="266" width="11.453125" style="252" customWidth="1"/>
    <col min="267" max="512" width="9" style="252"/>
    <col min="513" max="513" width="8.6328125" style="252" bestFit="1" customWidth="1"/>
    <col min="514" max="514" width="23.453125" style="252" bestFit="1" customWidth="1"/>
    <col min="515" max="515" width="32.26953125" style="252" customWidth="1"/>
    <col min="516" max="516" width="13" style="252" bestFit="1" customWidth="1"/>
    <col min="517" max="517" width="11.90625" style="252" customWidth="1"/>
    <col min="518" max="518" width="1.453125" style="252" customWidth="1"/>
    <col min="519" max="519" width="9.6328125" style="252" customWidth="1"/>
    <col min="520" max="520" width="15.6328125" style="252" customWidth="1"/>
    <col min="521" max="521" width="30.90625" style="252" customWidth="1"/>
    <col min="522" max="522" width="11.453125" style="252" customWidth="1"/>
    <col min="523" max="768" width="9" style="252"/>
    <col min="769" max="769" width="8.6328125" style="252" bestFit="1" customWidth="1"/>
    <col min="770" max="770" width="23.453125" style="252" bestFit="1" customWidth="1"/>
    <col min="771" max="771" width="32.26953125" style="252" customWidth="1"/>
    <col min="772" max="772" width="13" style="252" bestFit="1" customWidth="1"/>
    <col min="773" max="773" width="11.90625" style="252" customWidth="1"/>
    <col min="774" max="774" width="1.453125" style="252" customWidth="1"/>
    <col min="775" max="775" width="9.6328125" style="252" customWidth="1"/>
    <col min="776" max="776" width="15.6328125" style="252" customWidth="1"/>
    <col min="777" max="777" width="30.90625" style="252" customWidth="1"/>
    <col min="778" max="778" width="11.453125" style="252" customWidth="1"/>
    <col min="779" max="1024" width="9" style="252"/>
    <col min="1025" max="1025" width="8.6328125" style="252" bestFit="1" customWidth="1"/>
    <col min="1026" max="1026" width="23.453125" style="252" bestFit="1" customWidth="1"/>
    <col min="1027" max="1027" width="32.26953125" style="252" customWidth="1"/>
    <col min="1028" max="1028" width="13" style="252" bestFit="1" customWidth="1"/>
    <col min="1029" max="1029" width="11.90625" style="252" customWidth="1"/>
    <col min="1030" max="1030" width="1.453125" style="252" customWidth="1"/>
    <col min="1031" max="1031" width="9.6328125" style="252" customWidth="1"/>
    <col min="1032" max="1032" width="15.6328125" style="252" customWidth="1"/>
    <col min="1033" max="1033" width="30.90625" style="252" customWidth="1"/>
    <col min="1034" max="1034" width="11.453125" style="252" customWidth="1"/>
    <col min="1035" max="1280" width="9" style="252"/>
    <col min="1281" max="1281" width="8.6328125" style="252" bestFit="1" customWidth="1"/>
    <col min="1282" max="1282" width="23.453125" style="252" bestFit="1" customWidth="1"/>
    <col min="1283" max="1283" width="32.26953125" style="252" customWidth="1"/>
    <col min="1284" max="1284" width="13" style="252" bestFit="1" customWidth="1"/>
    <col min="1285" max="1285" width="11.90625" style="252" customWidth="1"/>
    <col min="1286" max="1286" width="1.453125" style="252" customWidth="1"/>
    <col min="1287" max="1287" width="9.6328125" style="252" customWidth="1"/>
    <col min="1288" max="1288" width="15.6328125" style="252" customWidth="1"/>
    <col min="1289" max="1289" width="30.90625" style="252" customWidth="1"/>
    <col min="1290" max="1290" width="11.453125" style="252" customWidth="1"/>
    <col min="1291" max="1536" width="9" style="252"/>
    <col min="1537" max="1537" width="8.6328125" style="252" bestFit="1" customWidth="1"/>
    <col min="1538" max="1538" width="23.453125" style="252" bestFit="1" customWidth="1"/>
    <col min="1539" max="1539" width="32.26953125" style="252" customWidth="1"/>
    <col min="1540" max="1540" width="13" style="252" bestFit="1" customWidth="1"/>
    <col min="1541" max="1541" width="11.90625" style="252" customWidth="1"/>
    <col min="1542" max="1542" width="1.453125" style="252" customWidth="1"/>
    <col min="1543" max="1543" width="9.6328125" style="252" customWidth="1"/>
    <col min="1544" max="1544" width="15.6328125" style="252" customWidth="1"/>
    <col min="1545" max="1545" width="30.90625" style="252" customWidth="1"/>
    <col min="1546" max="1546" width="11.453125" style="252" customWidth="1"/>
    <col min="1547" max="1792" width="9" style="252"/>
    <col min="1793" max="1793" width="8.6328125" style="252" bestFit="1" customWidth="1"/>
    <col min="1794" max="1794" width="23.453125" style="252" bestFit="1" customWidth="1"/>
    <col min="1795" max="1795" width="32.26953125" style="252" customWidth="1"/>
    <col min="1796" max="1796" width="13" style="252" bestFit="1" customWidth="1"/>
    <col min="1797" max="1797" width="11.90625" style="252" customWidth="1"/>
    <col min="1798" max="1798" width="1.453125" style="252" customWidth="1"/>
    <col min="1799" max="1799" width="9.6328125" style="252" customWidth="1"/>
    <col min="1800" max="1800" width="15.6328125" style="252" customWidth="1"/>
    <col min="1801" max="1801" width="30.90625" style="252" customWidth="1"/>
    <col min="1802" max="1802" width="11.453125" style="252" customWidth="1"/>
    <col min="1803" max="2048" width="9" style="252"/>
    <col min="2049" max="2049" width="8.6328125" style="252" bestFit="1" customWidth="1"/>
    <col min="2050" max="2050" width="23.453125" style="252" bestFit="1" customWidth="1"/>
    <col min="2051" max="2051" width="32.26953125" style="252" customWidth="1"/>
    <col min="2052" max="2052" width="13" style="252" bestFit="1" customWidth="1"/>
    <col min="2053" max="2053" width="11.90625" style="252" customWidth="1"/>
    <col min="2054" max="2054" width="1.453125" style="252" customWidth="1"/>
    <col min="2055" max="2055" width="9.6328125" style="252" customWidth="1"/>
    <col min="2056" max="2056" width="15.6328125" style="252" customWidth="1"/>
    <col min="2057" max="2057" width="30.90625" style="252" customWidth="1"/>
    <col min="2058" max="2058" width="11.453125" style="252" customWidth="1"/>
    <col min="2059" max="2304" width="9" style="252"/>
    <col min="2305" max="2305" width="8.6328125" style="252" bestFit="1" customWidth="1"/>
    <col min="2306" max="2306" width="23.453125" style="252" bestFit="1" customWidth="1"/>
    <col min="2307" max="2307" width="32.26953125" style="252" customWidth="1"/>
    <col min="2308" max="2308" width="13" style="252" bestFit="1" customWidth="1"/>
    <col min="2309" max="2309" width="11.90625" style="252" customWidth="1"/>
    <col min="2310" max="2310" width="1.453125" style="252" customWidth="1"/>
    <col min="2311" max="2311" width="9.6328125" style="252" customWidth="1"/>
    <col min="2312" max="2312" width="15.6328125" style="252" customWidth="1"/>
    <col min="2313" max="2313" width="30.90625" style="252" customWidth="1"/>
    <col min="2314" max="2314" width="11.453125" style="252" customWidth="1"/>
    <col min="2315" max="2560" width="9" style="252"/>
    <col min="2561" max="2561" width="8.6328125" style="252" bestFit="1" customWidth="1"/>
    <col min="2562" max="2562" width="23.453125" style="252" bestFit="1" customWidth="1"/>
    <col min="2563" max="2563" width="32.26953125" style="252" customWidth="1"/>
    <col min="2564" max="2564" width="13" style="252" bestFit="1" customWidth="1"/>
    <col min="2565" max="2565" width="11.90625" style="252" customWidth="1"/>
    <col min="2566" max="2566" width="1.453125" style="252" customWidth="1"/>
    <col min="2567" max="2567" width="9.6328125" style="252" customWidth="1"/>
    <col min="2568" max="2568" width="15.6328125" style="252" customWidth="1"/>
    <col min="2569" max="2569" width="30.90625" style="252" customWidth="1"/>
    <col min="2570" max="2570" width="11.453125" style="252" customWidth="1"/>
    <col min="2571" max="2816" width="9" style="252"/>
    <col min="2817" max="2817" width="8.6328125" style="252" bestFit="1" customWidth="1"/>
    <col min="2818" max="2818" width="23.453125" style="252" bestFit="1" customWidth="1"/>
    <col min="2819" max="2819" width="32.26953125" style="252" customWidth="1"/>
    <col min="2820" max="2820" width="13" style="252" bestFit="1" customWidth="1"/>
    <col min="2821" max="2821" width="11.90625" style="252" customWidth="1"/>
    <col min="2822" max="2822" width="1.453125" style="252" customWidth="1"/>
    <col min="2823" max="2823" width="9.6328125" style="252" customWidth="1"/>
    <col min="2824" max="2824" width="15.6328125" style="252" customWidth="1"/>
    <col min="2825" max="2825" width="30.90625" style="252" customWidth="1"/>
    <col min="2826" max="2826" width="11.453125" style="252" customWidth="1"/>
    <col min="2827" max="3072" width="9" style="252"/>
    <col min="3073" max="3073" width="8.6328125" style="252" bestFit="1" customWidth="1"/>
    <col min="3074" max="3074" width="23.453125" style="252" bestFit="1" customWidth="1"/>
    <col min="3075" max="3075" width="32.26953125" style="252" customWidth="1"/>
    <col min="3076" max="3076" width="13" style="252" bestFit="1" customWidth="1"/>
    <col min="3077" max="3077" width="11.90625" style="252" customWidth="1"/>
    <col min="3078" max="3078" width="1.453125" style="252" customWidth="1"/>
    <col min="3079" max="3079" width="9.6328125" style="252" customWidth="1"/>
    <col min="3080" max="3080" width="15.6328125" style="252" customWidth="1"/>
    <col min="3081" max="3081" width="30.90625" style="252" customWidth="1"/>
    <col min="3082" max="3082" width="11.453125" style="252" customWidth="1"/>
    <col min="3083" max="3328" width="9" style="252"/>
    <col min="3329" max="3329" width="8.6328125" style="252" bestFit="1" customWidth="1"/>
    <col min="3330" max="3330" width="23.453125" style="252" bestFit="1" customWidth="1"/>
    <col min="3331" max="3331" width="32.26953125" style="252" customWidth="1"/>
    <col min="3332" max="3332" width="13" style="252" bestFit="1" customWidth="1"/>
    <col min="3333" max="3333" width="11.90625" style="252" customWidth="1"/>
    <col min="3334" max="3334" width="1.453125" style="252" customWidth="1"/>
    <col min="3335" max="3335" width="9.6328125" style="252" customWidth="1"/>
    <col min="3336" max="3336" width="15.6328125" style="252" customWidth="1"/>
    <col min="3337" max="3337" width="30.90625" style="252" customWidth="1"/>
    <col min="3338" max="3338" width="11.453125" style="252" customWidth="1"/>
    <col min="3339" max="3584" width="9" style="252"/>
    <col min="3585" max="3585" width="8.6328125" style="252" bestFit="1" customWidth="1"/>
    <col min="3586" max="3586" width="23.453125" style="252" bestFit="1" customWidth="1"/>
    <col min="3587" max="3587" width="32.26953125" style="252" customWidth="1"/>
    <col min="3588" max="3588" width="13" style="252" bestFit="1" customWidth="1"/>
    <col min="3589" max="3589" width="11.90625" style="252" customWidth="1"/>
    <col min="3590" max="3590" width="1.453125" style="252" customWidth="1"/>
    <col min="3591" max="3591" width="9.6328125" style="252" customWidth="1"/>
    <col min="3592" max="3592" width="15.6328125" style="252" customWidth="1"/>
    <col min="3593" max="3593" width="30.90625" style="252" customWidth="1"/>
    <col min="3594" max="3594" width="11.453125" style="252" customWidth="1"/>
    <col min="3595" max="3840" width="9" style="252"/>
    <col min="3841" max="3841" width="8.6328125" style="252" bestFit="1" customWidth="1"/>
    <col min="3842" max="3842" width="23.453125" style="252" bestFit="1" customWidth="1"/>
    <col min="3843" max="3843" width="32.26953125" style="252" customWidth="1"/>
    <col min="3844" max="3844" width="13" style="252" bestFit="1" customWidth="1"/>
    <col min="3845" max="3845" width="11.90625" style="252" customWidth="1"/>
    <col min="3846" max="3846" width="1.453125" style="252" customWidth="1"/>
    <col min="3847" max="3847" width="9.6328125" style="252" customWidth="1"/>
    <col min="3848" max="3848" width="15.6328125" style="252" customWidth="1"/>
    <col min="3849" max="3849" width="30.90625" style="252" customWidth="1"/>
    <col min="3850" max="3850" width="11.453125" style="252" customWidth="1"/>
    <col min="3851" max="4096" width="9" style="252"/>
    <col min="4097" max="4097" width="8.6328125" style="252" bestFit="1" customWidth="1"/>
    <col min="4098" max="4098" width="23.453125" style="252" bestFit="1" customWidth="1"/>
    <col min="4099" max="4099" width="32.26953125" style="252" customWidth="1"/>
    <col min="4100" max="4100" width="13" style="252" bestFit="1" customWidth="1"/>
    <col min="4101" max="4101" width="11.90625" style="252" customWidth="1"/>
    <col min="4102" max="4102" width="1.453125" style="252" customWidth="1"/>
    <col min="4103" max="4103" width="9.6328125" style="252" customWidth="1"/>
    <col min="4104" max="4104" width="15.6328125" style="252" customWidth="1"/>
    <col min="4105" max="4105" width="30.90625" style="252" customWidth="1"/>
    <col min="4106" max="4106" width="11.453125" style="252" customWidth="1"/>
    <col min="4107" max="4352" width="9" style="252"/>
    <col min="4353" max="4353" width="8.6328125" style="252" bestFit="1" customWidth="1"/>
    <col min="4354" max="4354" width="23.453125" style="252" bestFit="1" customWidth="1"/>
    <col min="4355" max="4355" width="32.26953125" style="252" customWidth="1"/>
    <col min="4356" max="4356" width="13" style="252" bestFit="1" customWidth="1"/>
    <col min="4357" max="4357" width="11.90625" style="252" customWidth="1"/>
    <col min="4358" max="4358" width="1.453125" style="252" customWidth="1"/>
    <col min="4359" max="4359" width="9.6328125" style="252" customWidth="1"/>
    <col min="4360" max="4360" width="15.6328125" style="252" customWidth="1"/>
    <col min="4361" max="4361" width="30.90625" style="252" customWidth="1"/>
    <col min="4362" max="4362" width="11.453125" style="252" customWidth="1"/>
    <col min="4363" max="4608" width="9" style="252"/>
    <col min="4609" max="4609" width="8.6328125" style="252" bestFit="1" customWidth="1"/>
    <col min="4610" max="4610" width="23.453125" style="252" bestFit="1" customWidth="1"/>
    <col min="4611" max="4611" width="32.26953125" style="252" customWidth="1"/>
    <col min="4612" max="4612" width="13" style="252" bestFit="1" customWidth="1"/>
    <col min="4613" max="4613" width="11.90625" style="252" customWidth="1"/>
    <col min="4614" max="4614" width="1.453125" style="252" customWidth="1"/>
    <col min="4615" max="4615" width="9.6328125" style="252" customWidth="1"/>
    <col min="4616" max="4616" width="15.6328125" style="252" customWidth="1"/>
    <col min="4617" max="4617" width="30.90625" style="252" customWidth="1"/>
    <col min="4618" max="4618" width="11.453125" style="252" customWidth="1"/>
    <col min="4619" max="4864" width="9" style="252"/>
    <col min="4865" max="4865" width="8.6328125" style="252" bestFit="1" customWidth="1"/>
    <col min="4866" max="4866" width="23.453125" style="252" bestFit="1" customWidth="1"/>
    <col min="4867" max="4867" width="32.26953125" style="252" customWidth="1"/>
    <col min="4868" max="4868" width="13" style="252" bestFit="1" customWidth="1"/>
    <col min="4869" max="4869" width="11.90625" style="252" customWidth="1"/>
    <col min="4870" max="4870" width="1.453125" style="252" customWidth="1"/>
    <col min="4871" max="4871" width="9.6328125" style="252" customWidth="1"/>
    <col min="4872" max="4872" width="15.6328125" style="252" customWidth="1"/>
    <col min="4873" max="4873" width="30.90625" style="252" customWidth="1"/>
    <col min="4874" max="4874" width="11.453125" style="252" customWidth="1"/>
    <col min="4875" max="5120" width="9" style="252"/>
    <col min="5121" max="5121" width="8.6328125" style="252" bestFit="1" customWidth="1"/>
    <col min="5122" max="5122" width="23.453125" style="252" bestFit="1" customWidth="1"/>
    <col min="5123" max="5123" width="32.26953125" style="252" customWidth="1"/>
    <col min="5124" max="5124" width="13" style="252" bestFit="1" customWidth="1"/>
    <col min="5125" max="5125" width="11.90625" style="252" customWidth="1"/>
    <col min="5126" max="5126" width="1.453125" style="252" customWidth="1"/>
    <col min="5127" max="5127" width="9.6328125" style="252" customWidth="1"/>
    <col min="5128" max="5128" width="15.6328125" style="252" customWidth="1"/>
    <col min="5129" max="5129" width="30.90625" style="252" customWidth="1"/>
    <col min="5130" max="5130" width="11.453125" style="252" customWidth="1"/>
    <col min="5131" max="5376" width="9" style="252"/>
    <col min="5377" max="5377" width="8.6328125" style="252" bestFit="1" customWidth="1"/>
    <col min="5378" max="5378" width="23.453125" style="252" bestFit="1" customWidth="1"/>
    <col min="5379" max="5379" width="32.26953125" style="252" customWidth="1"/>
    <col min="5380" max="5380" width="13" style="252" bestFit="1" customWidth="1"/>
    <col min="5381" max="5381" width="11.90625" style="252" customWidth="1"/>
    <col min="5382" max="5382" width="1.453125" style="252" customWidth="1"/>
    <col min="5383" max="5383" width="9.6328125" style="252" customWidth="1"/>
    <col min="5384" max="5384" width="15.6328125" style="252" customWidth="1"/>
    <col min="5385" max="5385" width="30.90625" style="252" customWidth="1"/>
    <col min="5386" max="5386" width="11.453125" style="252" customWidth="1"/>
    <col min="5387" max="5632" width="9" style="252"/>
    <col min="5633" max="5633" width="8.6328125" style="252" bestFit="1" customWidth="1"/>
    <col min="5634" max="5634" width="23.453125" style="252" bestFit="1" customWidth="1"/>
    <col min="5635" max="5635" width="32.26953125" style="252" customWidth="1"/>
    <col min="5636" max="5636" width="13" style="252" bestFit="1" customWidth="1"/>
    <col min="5637" max="5637" width="11.90625" style="252" customWidth="1"/>
    <col min="5638" max="5638" width="1.453125" style="252" customWidth="1"/>
    <col min="5639" max="5639" width="9.6328125" style="252" customWidth="1"/>
    <col min="5640" max="5640" width="15.6328125" style="252" customWidth="1"/>
    <col min="5641" max="5641" width="30.90625" style="252" customWidth="1"/>
    <col min="5642" max="5642" width="11.453125" style="252" customWidth="1"/>
    <col min="5643" max="5888" width="9" style="252"/>
    <col min="5889" max="5889" width="8.6328125" style="252" bestFit="1" customWidth="1"/>
    <col min="5890" max="5890" width="23.453125" style="252" bestFit="1" customWidth="1"/>
    <col min="5891" max="5891" width="32.26953125" style="252" customWidth="1"/>
    <col min="5892" max="5892" width="13" style="252" bestFit="1" customWidth="1"/>
    <col min="5893" max="5893" width="11.90625" style="252" customWidth="1"/>
    <col min="5894" max="5894" width="1.453125" style="252" customWidth="1"/>
    <col min="5895" max="5895" width="9.6328125" style="252" customWidth="1"/>
    <col min="5896" max="5896" width="15.6328125" style="252" customWidth="1"/>
    <col min="5897" max="5897" width="30.90625" style="252" customWidth="1"/>
    <col min="5898" max="5898" width="11.453125" style="252" customWidth="1"/>
    <col min="5899" max="6144" width="9" style="252"/>
    <col min="6145" max="6145" width="8.6328125" style="252" bestFit="1" customWidth="1"/>
    <col min="6146" max="6146" width="23.453125" style="252" bestFit="1" customWidth="1"/>
    <col min="6147" max="6147" width="32.26953125" style="252" customWidth="1"/>
    <col min="6148" max="6148" width="13" style="252" bestFit="1" customWidth="1"/>
    <col min="6149" max="6149" width="11.90625" style="252" customWidth="1"/>
    <col min="6150" max="6150" width="1.453125" style="252" customWidth="1"/>
    <col min="6151" max="6151" width="9.6328125" style="252" customWidth="1"/>
    <col min="6152" max="6152" width="15.6328125" style="252" customWidth="1"/>
    <col min="6153" max="6153" width="30.90625" style="252" customWidth="1"/>
    <col min="6154" max="6154" width="11.453125" style="252" customWidth="1"/>
    <col min="6155" max="6400" width="9" style="252"/>
    <col min="6401" max="6401" width="8.6328125" style="252" bestFit="1" customWidth="1"/>
    <col min="6402" max="6402" width="23.453125" style="252" bestFit="1" customWidth="1"/>
    <col min="6403" max="6403" width="32.26953125" style="252" customWidth="1"/>
    <col min="6404" max="6404" width="13" style="252" bestFit="1" customWidth="1"/>
    <col min="6405" max="6405" width="11.90625" style="252" customWidth="1"/>
    <col min="6406" max="6406" width="1.453125" style="252" customWidth="1"/>
    <col min="6407" max="6407" width="9.6328125" style="252" customWidth="1"/>
    <col min="6408" max="6408" width="15.6328125" style="252" customWidth="1"/>
    <col min="6409" max="6409" width="30.90625" style="252" customWidth="1"/>
    <col min="6410" max="6410" width="11.453125" style="252" customWidth="1"/>
    <col min="6411" max="6656" width="9" style="252"/>
    <col min="6657" max="6657" width="8.6328125" style="252" bestFit="1" customWidth="1"/>
    <col min="6658" max="6658" width="23.453125" style="252" bestFit="1" customWidth="1"/>
    <col min="6659" max="6659" width="32.26953125" style="252" customWidth="1"/>
    <col min="6660" max="6660" width="13" style="252" bestFit="1" customWidth="1"/>
    <col min="6661" max="6661" width="11.90625" style="252" customWidth="1"/>
    <col min="6662" max="6662" width="1.453125" style="252" customWidth="1"/>
    <col min="6663" max="6663" width="9.6328125" style="252" customWidth="1"/>
    <col min="6664" max="6664" width="15.6328125" style="252" customWidth="1"/>
    <col min="6665" max="6665" width="30.90625" style="252" customWidth="1"/>
    <col min="6666" max="6666" width="11.453125" style="252" customWidth="1"/>
    <col min="6667" max="6912" width="9" style="252"/>
    <col min="6913" max="6913" width="8.6328125" style="252" bestFit="1" customWidth="1"/>
    <col min="6914" max="6914" width="23.453125" style="252" bestFit="1" customWidth="1"/>
    <col min="6915" max="6915" width="32.26953125" style="252" customWidth="1"/>
    <col min="6916" max="6916" width="13" style="252" bestFit="1" customWidth="1"/>
    <col min="6917" max="6917" width="11.90625" style="252" customWidth="1"/>
    <col min="6918" max="6918" width="1.453125" style="252" customWidth="1"/>
    <col min="6919" max="6919" width="9.6328125" style="252" customWidth="1"/>
    <col min="6920" max="6920" width="15.6328125" style="252" customWidth="1"/>
    <col min="6921" max="6921" width="30.90625" style="252" customWidth="1"/>
    <col min="6922" max="6922" width="11.453125" style="252" customWidth="1"/>
    <col min="6923" max="7168" width="9" style="252"/>
    <col min="7169" max="7169" width="8.6328125" style="252" bestFit="1" customWidth="1"/>
    <col min="7170" max="7170" width="23.453125" style="252" bestFit="1" customWidth="1"/>
    <col min="7171" max="7171" width="32.26953125" style="252" customWidth="1"/>
    <col min="7172" max="7172" width="13" style="252" bestFit="1" customWidth="1"/>
    <col min="7173" max="7173" width="11.90625" style="252" customWidth="1"/>
    <col min="7174" max="7174" width="1.453125" style="252" customWidth="1"/>
    <col min="7175" max="7175" width="9.6328125" style="252" customWidth="1"/>
    <col min="7176" max="7176" width="15.6328125" style="252" customWidth="1"/>
    <col min="7177" max="7177" width="30.90625" style="252" customWidth="1"/>
    <col min="7178" max="7178" width="11.453125" style="252" customWidth="1"/>
    <col min="7179" max="7424" width="9" style="252"/>
    <col min="7425" max="7425" width="8.6328125" style="252" bestFit="1" customWidth="1"/>
    <col min="7426" max="7426" width="23.453125" style="252" bestFit="1" customWidth="1"/>
    <col min="7427" max="7427" width="32.26953125" style="252" customWidth="1"/>
    <col min="7428" max="7428" width="13" style="252" bestFit="1" customWidth="1"/>
    <col min="7429" max="7429" width="11.90625" style="252" customWidth="1"/>
    <col min="7430" max="7430" width="1.453125" style="252" customWidth="1"/>
    <col min="7431" max="7431" width="9.6328125" style="252" customWidth="1"/>
    <col min="7432" max="7432" width="15.6328125" style="252" customWidth="1"/>
    <col min="7433" max="7433" width="30.90625" style="252" customWidth="1"/>
    <col min="7434" max="7434" width="11.453125" style="252" customWidth="1"/>
    <col min="7435" max="7680" width="9" style="252"/>
    <col min="7681" max="7681" width="8.6328125" style="252" bestFit="1" customWidth="1"/>
    <col min="7682" max="7682" width="23.453125" style="252" bestFit="1" customWidth="1"/>
    <col min="7683" max="7683" width="32.26953125" style="252" customWidth="1"/>
    <col min="7684" max="7684" width="13" style="252" bestFit="1" customWidth="1"/>
    <col min="7685" max="7685" width="11.90625" style="252" customWidth="1"/>
    <col min="7686" max="7686" width="1.453125" style="252" customWidth="1"/>
    <col min="7687" max="7687" width="9.6328125" style="252" customWidth="1"/>
    <col min="7688" max="7688" width="15.6328125" style="252" customWidth="1"/>
    <col min="7689" max="7689" width="30.90625" style="252" customWidth="1"/>
    <col min="7690" max="7690" width="11.453125" style="252" customWidth="1"/>
    <col min="7691" max="7936" width="9" style="252"/>
    <col min="7937" max="7937" width="8.6328125" style="252" bestFit="1" customWidth="1"/>
    <col min="7938" max="7938" width="23.453125" style="252" bestFit="1" customWidth="1"/>
    <col min="7939" max="7939" width="32.26953125" style="252" customWidth="1"/>
    <col min="7940" max="7940" width="13" style="252" bestFit="1" customWidth="1"/>
    <col min="7941" max="7941" width="11.90625" style="252" customWidth="1"/>
    <col min="7942" max="7942" width="1.453125" style="252" customWidth="1"/>
    <col min="7943" max="7943" width="9.6328125" style="252" customWidth="1"/>
    <col min="7944" max="7944" width="15.6328125" style="252" customWidth="1"/>
    <col min="7945" max="7945" width="30.90625" style="252" customWidth="1"/>
    <col min="7946" max="7946" width="11.453125" style="252" customWidth="1"/>
    <col min="7947" max="8192" width="9" style="252"/>
    <col min="8193" max="8193" width="8.6328125" style="252" bestFit="1" customWidth="1"/>
    <col min="8194" max="8194" width="23.453125" style="252" bestFit="1" customWidth="1"/>
    <col min="8195" max="8195" width="32.26953125" style="252" customWidth="1"/>
    <col min="8196" max="8196" width="13" style="252" bestFit="1" customWidth="1"/>
    <col min="8197" max="8197" width="11.90625" style="252" customWidth="1"/>
    <col min="8198" max="8198" width="1.453125" style="252" customWidth="1"/>
    <col min="8199" max="8199" width="9.6328125" style="252" customWidth="1"/>
    <col min="8200" max="8200" width="15.6328125" style="252" customWidth="1"/>
    <col min="8201" max="8201" width="30.90625" style="252" customWidth="1"/>
    <col min="8202" max="8202" width="11.453125" style="252" customWidth="1"/>
    <col min="8203" max="8448" width="9" style="252"/>
    <col min="8449" max="8449" width="8.6328125" style="252" bestFit="1" customWidth="1"/>
    <col min="8450" max="8450" width="23.453125" style="252" bestFit="1" customWidth="1"/>
    <col min="8451" max="8451" width="32.26953125" style="252" customWidth="1"/>
    <col min="8452" max="8452" width="13" style="252" bestFit="1" customWidth="1"/>
    <col min="8453" max="8453" width="11.90625" style="252" customWidth="1"/>
    <col min="8454" max="8454" width="1.453125" style="252" customWidth="1"/>
    <col min="8455" max="8455" width="9.6328125" style="252" customWidth="1"/>
    <col min="8456" max="8456" width="15.6328125" style="252" customWidth="1"/>
    <col min="8457" max="8457" width="30.90625" style="252" customWidth="1"/>
    <col min="8458" max="8458" width="11.453125" style="252" customWidth="1"/>
    <col min="8459" max="8704" width="9" style="252"/>
    <col min="8705" max="8705" width="8.6328125" style="252" bestFit="1" customWidth="1"/>
    <col min="8706" max="8706" width="23.453125" style="252" bestFit="1" customWidth="1"/>
    <col min="8707" max="8707" width="32.26953125" style="252" customWidth="1"/>
    <col min="8708" max="8708" width="13" style="252" bestFit="1" customWidth="1"/>
    <col min="8709" max="8709" width="11.90625" style="252" customWidth="1"/>
    <col min="8710" max="8710" width="1.453125" style="252" customWidth="1"/>
    <col min="8711" max="8711" width="9.6328125" style="252" customWidth="1"/>
    <col min="8712" max="8712" width="15.6328125" style="252" customWidth="1"/>
    <col min="8713" max="8713" width="30.90625" style="252" customWidth="1"/>
    <col min="8714" max="8714" width="11.453125" style="252" customWidth="1"/>
    <col min="8715" max="8960" width="9" style="252"/>
    <col min="8961" max="8961" width="8.6328125" style="252" bestFit="1" customWidth="1"/>
    <col min="8962" max="8962" width="23.453125" style="252" bestFit="1" customWidth="1"/>
    <col min="8963" max="8963" width="32.26953125" style="252" customWidth="1"/>
    <col min="8964" max="8964" width="13" style="252" bestFit="1" customWidth="1"/>
    <col min="8965" max="8965" width="11.90625" style="252" customWidth="1"/>
    <col min="8966" max="8966" width="1.453125" style="252" customWidth="1"/>
    <col min="8967" max="8967" width="9.6328125" style="252" customWidth="1"/>
    <col min="8968" max="8968" width="15.6328125" style="252" customWidth="1"/>
    <col min="8969" max="8969" width="30.90625" style="252" customWidth="1"/>
    <col min="8970" max="8970" width="11.453125" style="252" customWidth="1"/>
    <col min="8971" max="9216" width="9" style="252"/>
    <col min="9217" max="9217" width="8.6328125" style="252" bestFit="1" customWidth="1"/>
    <col min="9218" max="9218" width="23.453125" style="252" bestFit="1" customWidth="1"/>
    <col min="9219" max="9219" width="32.26953125" style="252" customWidth="1"/>
    <col min="9220" max="9220" width="13" style="252" bestFit="1" customWidth="1"/>
    <col min="9221" max="9221" width="11.90625" style="252" customWidth="1"/>
    <col min="9222" max="9222" width="1.453125" style="252" customWidth="1"/>
    <col min="9223" max="9223" width="9.6328125" style="252" customWidth="1"/>
    <col min="9224" max="9224" width="15.6328125" style="252" customWidth="1"/>
    <col min="9225" max="9225" width="30.90625" style="252" customWidth="1"/>
    <col min="9226" max="9226" width="11.453125" style="252" customWidth="1"/>
    <col min="9227" max="9472" width="9" style="252"/>
    <col min="9473" max="9473" width="8.6328125" style="252" bestFit="1" customWidth="1"/>
    <col min="9474" max="9474" width="23.453125" style="252" bestFit="1" customWidth="1"/>
    <col min="9475" max="9475" width="32.26953125" style="252" customWidth="1"/>
    <col min="9476" max="9476" width="13" style="252" bestFit="1" customWidth="1"/>
    <col min="9477" max="9477" width="11.90625" style="252" customWidth="1"/>
    <col min="9478" max="9478" width="1.453125" style="252" customWidth="1"/>
    <col min="9479" max="9479" width="9.6328125" style="252" customWidth="1"/>
    <col min="9480" max="9480" width="15.6328125" style="252" customWidth="1"/>
    <col min="9481" max="9481" width="30.90625" style="252" customWidth="1"/>
    <col min="9482" max="9482" width="11.453125" style="252" customWidth="1"/>
    <col min="9483" max="9728" width="9" style="252"/>
    <col min="9729" max="9729" width="8.6328125" style="252" bestFit="1" customWidth="1"/>
    <col min="9730" max="9730" width="23.453125" style="252" bestFit="1" customWidth="1"/>
    <col min="9731" max="9731" width="32.26953125" style="252" customWidth="1"/>
    <col min="9732" max="9732" width="13" style="252" bestFit="1" customWidth="1"/>
    <col min="9733" max="9733" width="11.90625" style="252" customWidth="1"/>
    <col min="9734" max="9734" width="1.453125" style="252" customWidth="1"/>
    <col min="9735" max="9735" width="9.6328125" style="252" customWidth="1"/>
    <col min="9736" max="9736" width="15.6328125" style="252" customWidth="1"/>
    <col min="9737" max="9737" width="30.90625" style="252" customWidth="1"/>
    <col min="9738" max="9738" width="11.453125" style="252" customWidth="1"/>
    <col min="9739" max="9984" width="9" style="252"/>
    <col min="9985" max="9985" width="8.6328125" style="252" bestFit="1" customWidth="1"/>
    <col min="9986" max="9986" width="23.453125" style="252" bestFit="1" customWidth="1"/>
    <col min="9987" max="9987" width="32.26953125" style="252" customWidth="1"/>
    <col min="9988" max="9988" width="13" style="252" bestFit="1" customWidth="1"/>
    <col min="9989" max="9989" width="11.90625" style="252" customWidth="1"/>
    <col min="9990" max="9990" width="1.453125" style="252" customWidth="1"/>
    <col min="9991" max="9991" width="9.6328125" style="252" customWidth="1"/>
    <col min="9992" max="9992" width="15.6328125" style="252" customWidth="1"/>
    <col min="9993" max="9993" width="30.90625" style="252" customWidth="1"/>
    <col min="9994" max="9994" width="11.453125" style="252" customWidth="1"/>
    <col min="9995" max="10240" width="9" style="252"/>
    <col min="10241" max="10241" width="8.6328125" style="252" bestFit="1" customWidth="1"/>
    <col min="10242" max="10242" width="23.453125" style="252" bestFit="1" customWidth="1"/>
    <col min="10243" max="10243" width="32.26953125" style="252" customWidth="1"/>
    <col min="10244" max="10244" width="13" style="252" bestFit="1" customWidth="1"/>
    <col min="10245" max="10245" width="11.90625" style="252" customWidth="1"/>
    <col min="10246" max="10246" width="1.453125" style="252" customWidth="1"/>
    <col min="10247" max="10247" width="9.6328125" style="252" customWidth="1"/>
    <col min="10248" max="10248" width="15.6328125" style="252" customWidth="1"/>
    <col min="10249" max="10249" width="30.90625" style="252" customWidth="1"/>
    <col min="10250" max="10250" width="11.453125" style="252" customWidth="1"/>
    <col min="10251" max="10496" width="9" style="252"/>
    <col min="10497" max="10497" width="8.6328125" style="252" bestFit="1" customWidth="1"/>
    <col min="10498" max="10498" width="23.453125" style="252" bestFit="1" customWidth="1"/>
    <col min="10499" max="10499" width="32.26953125" style="252" customWidth="1"/>
    <col min="10500" max="10500" width="13" style="252" bestFit="1" customWidth="1"/>
    <col min="10501" max="10501" width="11.90625" style="252" customWidth="1"/>
    <col min="10502" max="10502" width="1.453125" style="252" customWidth="1"/>
    <col min="10503" max="10503" width="9.6328125" style="252" customWidth="1"/>
    <col min="10504" max="10504" width="15.6328125" style="252" customWidth="1"/>
    <col min="10505" max="10505" width="30.90625" style="252" customWidth="1"/>
    <col min="10506" max="10506" width="11.453125" style="252" customWidth="1"/>
    <col min="10507" max="10752" width="9" style="252"/>
    <col min="10753" max="10753" width="8.6328125" style="252" bestFit="1" customWidth="1"/>
    <col min="10754" max="10754" width="23.453125" style="252" bestFit="1" customWidth="1"/>
    <col min="10755" max="10755" width="32.26953125" style="252" customWidth="1"/>
    <col min="10756" max="10756" width="13" style="252" bestFit="1" customWidth="1"/>
    <col min="10757" max="10757" width="11.90625" style="252" customWidth="1"/>
    <col min="10758" max="10758" width="1.453125" style="252" customWidth="1"/>
    <col min="10759" max="10759" width="9.6328125" style="252" customWidth="1"/>
    <col min="10760" max="10760" width="15.6328125" style="252" customWidth="1"/>
    <col min="10761" max="10761" width="30.90625" style="252" customWidth="1"/>
    <col min="10762" max="10762" width="11.453125" style="252" customWidth="1"/>
    <col min="10763" max="11008" width="9" style="252"/>
    <col min="11009" max="11009" width="8.6328125" style="252" bestFit="1" customWidth="1"/>
    <col min="11010" max="11010" width="23.453125" style="252" bestFit="1" customWidth="1"/>
    <col min="11011" max="11011" width="32.26953125" style="252" customWidth="1"/>
    <col min="11012" max="11012" width="13" style="252" bestFit="1" customWidth="1"/>
    <col min="11013" max="11013" width="11.90625" style="252" customWidth="1"/>
    <col min="11014" max="11014" width="1.453125" style="252" customWidth="1"/>
    <col min="11015" max="11015" width="9.6328125" style="252" customWidth="1"/>
    <col min="11016" max="11016" width="15.6328125" style="252" customWidth="1"/>
    <col min="11017" max="11017" width="30.90625" style="252" customWidth="1"/>
    <col min="11018" max="11018" width="11.453125" style="252" customWidth="1"/>
    <col min="11019" max="11264" width="9" style="252"/>
    <col min="11265" max="11265" width="8.6328125" style="252" bestFit="1" customWidth="1"/>
    <col min="11266" max="11266" width="23.453125" style="252" bestFit="1" customWidth="1"/>
    <col min="11267" max="11267" width="32.26953125" style="252" customWidth="1"/>
    <col min="11268" max="11268" width="13" style="252" bestFit="1" customWidth="1"/>
    <col min="11269" max="11269" width="11.90625" style="252" customWidth="1"/>
    <col min="11270" max="11270" width="1.453125" style="252" customWidth="1"/>
    <col min="11271" max="11271" width="9.6328125" style="252" customWidth="1"/>
    <col min="11272" max="11272" width="15.6328125" style="252" customWidth="1"/>
    <col min="11273" max="11273" width="30.90625" style="252" customWidth="1"/>
    <col min="11274" max="11274" width="11.453125" style="252" customWidth="1"/>
    <col min="11275" max="11520" width="9" style="252"/>
    <col min="11521" max="11521" width="8.6328125" style="252" bestFit="1" customWidth="1"/>
    <col min="11522" max="11522" width="23.453125" style="252" bestFit="1" customWidth="1"/>
    <col min="11523" max="11523" width="32.26953125" style="252" customWidth="1"/>
    <col min="11524" max="11524" width="13" style="252" bestFit="1" customWidth="1"/>
    <col min="11525" max="11525" width="11.90625" style="252" customWidth="1"/>
    <col min="11526" max="11526" width="1.453125" style="252" customWidth="1"/>
    <col min="11527" max="11527" width="9.6328125" style="252" customWidth="1"/>
    <col min="11528" max="11528" width="15.6328125" style="252" customWidth="1"/>
    <col min="11529" max="11529" width="30.90625" style="252" customWidth="1"/>
    <col min="11530" max="11530" width="11.453125" style="252" customWidth="1"/>
    <col min="11531" max="11776" width="9" style="252"/>
    <col min="11777" max="11777" width="8.6328125" style="252" bestFit="1" customWidth="1"/>
    <col min="11778" max="11778" width="23.453125" style="252" bestFit="1" customWidth="1"/>
    <col min="11779" max="11779" width="32.26953125" style="252" customWidth="1"/>
    <col min="11780" max="11780" width="13" style="252" bestFit="1" customWidth="1"/>
    <col min="11781" max="11781" width="11.90625" style="252" customWidth="1"/>
    <col min="11782" max="11782" width="1.453125" style="252" customWidth="1"/>
    <col min="11783" max="11783" width="9.6328125" style="252" customWidth="1"/>
    <col min="11784" max="11784" width="15.6328125" style="252" customWidth="1"/>
    <col min="11785" max="11785" width="30.90625" style="252" customWidth="1"/>
    <col min="11786" max="11786" width="11.453125" style="252" customWidth="1"/>
    <col min="11787" max="12032" width="9" style="252"/>
    <col min="12033" max="12033" width="8.6328125" style="252" bestFit="1" customWidth="1"/>
    <col min="12034" max="12034" width="23.453125" style="252" bestFit="1" customWidth="1"/>
    <col min="12035" max="12035" width="32.26953125" style="252" customWidth="1"/>
    <col min="12036" max="12036" width="13" style="252" bestFit="1" customWidth="1"/>
    <col min="12037" max="12037" width="11.90625" style="252" customWidth="1"/>
    <col min="12038" max="12038" width="1.453125" style="252" customWidth="1"/>
    <col min="12039" max="12039" width="9.6328125" style="252" customWidth="1"/>
    <col min="12040" max="12040" width="15.6328125" style="252" customWidth="1"/>
    <col min="12041" max="12041" width="30.90625" style="252" customWidth="1"/>
    <col min="12042" max="12042" width="11.453125" style="252" customWidth="1"/>
    <col min="12043" max="12288" width="9" style="252"/>
    <col min="12289" max="12289" width="8.6328125" style="252" bestFit="1" customWidth="1"/>
    <col min="12290" max="12290" width="23.453125" style="252" bestFit="1" customWidth="1"/>
    <col min="12291" max="12291" width="32.26953125" style="252" customWidth="1"/>
    <col min="12292" max="12292" width="13" style="252" bestFit="1" customWidth="1"/>
    <col min="12293" max="12293" width="11.90625" style="252" customWidth="1"/>
    <col min="12294" max="12294" width="1.453125" style="252" customWidth="1"/>
    <col min="12295" max="12295" width="9.6328125" style="252" customWidth="1"/>
    <col min="12296" max="12296" width="15.6328125" style="252" customWidth="1"/>
    <col min="12297" max="12297" width="30.90625" style="252" customWidth="1"/>
    <col min="12298" max="12298" width="11.453125" style="252" customWidth="1"/>
    <col min="12299" max="12544" width="9" style="252"/>
    <col min="12545" max="12545" width="8.6328125" style="252" bestFit="1" customWidth="1"/>
    <col min="12546" max="12546" width="23.453125" style="252" bestFit="1" customWidth="1"/>
    <col min="12547" max="12547" width="32.26953125" style="252" customWidth="1"/>
    <col min="12548" max="12548" width="13" style="252" bestFit="1" customWidth="1"/>
    <col min="12549" max="12549" width="11.90625" style="252" customWidth="1"/>
    <col min="12550" max="12550" width="1.453125" style="252" customWidth="1"/>
    <col min="12551" max="12551" width="9.6328125" style="252" customWidth="1"/>
    <col min="12552" max="12552" width="15.6328125" style="252" customWidth="1"/>
    <col min="12553" max="12553" width="30.90625" style="252" customWidth="1"/>
    <col min="12554" max="12554" width="11.453125" style="252" customWidth="1"/>
    <col min="12555" max="12800" width="9" style="252"/>
    <col min="12801" max="12801" width="8.6328125" style="252" bestFit="1" customWidth="1"/>
    <col min="12802" max="12802" width="23.453125" style="252" bestFit="1" customWidth="1"/>
    <col min="12803" max="12803" width="32.26953125" style="252" customWidth="1"/>
    <col min="12804" max="12804" width="13" style="252" bestFit="1" customWidth="1"/>
    <col min="12805" max="12805" width="11.90625" style="252" customWidth="1"/>
    <col min="12806" max="12806" width="1.453125" style="252" customWidth="1"/>
    <col min="12807" max="12807" width="9.6328125" style="252" customWidth="1"/>
    <col min="12808" max="12808" width="15.6328125" style="252" customWidth="1"/>
    <col min="12809" max="12809" width="30.90625" style="252" customWidth="1"/>
    <col min="12810" max="12810" width="11.453125" style="252" customWidth="1"/>
    <col min="12811" max="13056" width="9" style="252"/>
    <col min="13057" max="13057" width="8.6328125" style="252" bestFit="1" customWidth="1"/>
    <col min="13058" max="13058" width="23.453125" style="252" bestFit="1" customWidth="1"/>
    <col min="13059" max="13059" width="32.26953125" style="252" customWidth="1"/>
    <col min="13060" max="13060" width="13" style="252" bestFit="1" customWidth="1"/>
    <col min="13061" max="13061" width="11.90625" style="252" customWidth="1"/>
    <col min="13062" max="13062" width="1.453125" style="252" customWidth="1"/>
    <col min="13063" max="13063" width="9.6328125" style="252" customWidth="1"/>
    <col min="13064" max="13064" width="15.6328125" style="252" customWidth="1"/>
    <col min="13065" max="13065" width="30.90625" style="252" customWidth="1"/>
    <col min="13066" max="13066" width="11.453125" style="252" customWidth="1"/>
    <col min="13067" max="13312" width="9" style="252"/>
    <col min="13313" max="13313" width="8.6328125" style="252" bestFit="1" customWidth="1"/>
    <col min="13314" max="13314" width="23.453125" style="252" bestFit="1" customWidth="1"/>
    <col min="13315" max="13315" width="32.26953125" style="252" customWidth="1"/>
    <col min="13316" max="13316" width="13" style="252" bestFit="1" customWidth="1"/>
    <col min="13317" max="13317" width="11.90625" style="252" customWidth="1"/>
    <col min="13318" max="13318" width="1.453125" style="252" customWidth="1"/>
    <col min="13319" max="13319" width="9.6328125" style="252" customWidth="1"/>
    <col min="13320" max="13320" width="15.6328125" style="252" customWidth="1"/>
    <col min="13321" max="13321" width="30.90625" style="252" customWidth="1"/>
    <col min="13322" max="13322" width="11.453125" style="252" customWidth="1"/>
    <col min="13323" max="13568" width="9" style="252"/>
    <col min="13569" max="13569" width="8.6328125" style="252" bestFit="1" customWidth="1"/>
    <col min="13570" max="13570" width="23.453125" style="252" bestFit="1" customWidth="1"/>
    <col min="13571" max="13571" width="32.26953125" style="252" customWidth="1"/>
    <col min="13572" max="13572" width="13" style="252" bestFit="1" customWidth="1"/>
    <col min="13573" max="13573" width="11.90625" style="252" customWidth="1"/>
    <col min="13574" max="13574" width="1.453125" style="252" customWidth="1"/>
    <col min="13575" max="13575" width="9.6328125" style="252" customWidth="1"/>
    <col min="13576" max="13576" width="15.6328125" style="252" customWidth="1"/>
    <col min="13577" max="13577" width="30.90625" style="252" customWidth="1"/>
    <col min="13578" max="13578" width="11.453125" style="252" customWidth="1"/>
    <col min="13579" max="13824" width="9" style="252"/>
    <col min="13825" max="13825" width="8.6328125" style="252" bestFit="1" customWidth="1"/>
    <col min="13826" max="13826" width="23.453125" style="252" bestFit="1" customWidth="1"/>
    <col min="13827" max="13827" width="32.26953125" style="252" customWidth="1"/>
    <col min="13828" max="13828" width="13" style="252" bestFit="1" customWidth="1"/>
    <col min="13829" max="13829" width="11.90625" style="252" customWidth="1"/>
    <col min="13830" max="13830" width="1.453125" style="252" customWidth="1"/>
    <col min="13831" max="13831" width="9.6328125" style="252" customWidth="1"/>
    <col min="13832" max="13832" width="15.6328125" style="252" customWidth="1"/>
    <col min="13833" max="13833" width="30.90625" style="252" customWidth="1"/>
    <col min="13834" max="13834" width="11.453125" style="252" customWidth="1"/>
    <col min="13835" max="14080" width="9" style="252"/>
    <col min="14081" max="14081" width="8.6328125" style="252" bestFit="1" customWidth="1"/>
    <col min="14082" max="14082" width="23.453125" style="252" bestFit="1" customWidth="1"/>
    <col min="14083" max="14083" width="32.26953125" style="252" customWidth="1"/>
    <col min="14084" max="14084" width="13" style="252" bestFit="1" customWidth="1"/>
    <col min="14085" max="14085" width="11.90625" style="252" customWidth="1"/>
    <col min="14086" max="14086" width="1.453125" style="252" customWidth="1"/>
    <col min="14087" max="14087" width="9.6328125" style="252" customWidth="1"/>
    <col min="14088" max="14088" width="15.6328125" style="252" customWidth="1"/>
    <col min="14089" max="14089" width="30.90625" style="252" customWidth="1"/>
    <col min="14090" max="14090" width="11.453125" style="252" customWidth="1"/>
    <col min="14091" max="14336" width="9" style="252"/>
    <col min="14337" max="14337" width="8.6328125" style="252" bestFit="1" customWidth="1"/>
    <col min="14338" max="14338" width="23.453125" style="252" bestFit="1" customWidth="1"/>
    <col min="14339" max="14339" width="32.26953125" style="252" customWidth="1"/>
    <col min="14340" max="14340" width="13" style="252" bestFit="1" customWidth="1"/>
    <col min="14341" max="14341" width="11.90625" style="252" customWidth="1"/>
    <col min="14342" max="14342" width="1.453125" style="252" customWidth="1"/>
    <col min="14343" max="14343" width="9.6328125" style="252" customWidth="1"/>
    <col min="14344" max="14344" width="15.6328125" style="252" customWidth="1"/>
    <col min="14345" max="14345" width="30.90625" style="252" customWidth="1"/>
    <col min="14346" max="14346" width="11.453125" style="252" customWidth="1"/>
    <col min="14347" max="14592" width="9" style="252"/>
    <col min="14593" max="14593" width="8.6328125" style="252" bestFit="1" customWidth="1"/>
    <col min="14594" max="14594" width="23.453125" style="252" bestFit="1" customWidth="1"/>
    <col min="14595" max="14595" width="32.26953125" style="252" customWidth="1"/>
    <col min="14596" max="14596" width="13" style="252" bestFit="1" customWidth="1"/>
    <col min="14597" max="14597" width="11.90625" style="252" customWidth="1"/>
    <col min="14598" max="14598" width="1.453125" style="252" customWidth="1"/>
    <col min="14599" max="14599" width="9.6328125" style="252" customWidth="1"/>
    <col min="14600" max="14600" width="15.6328125" style="252" customWidth="1"/>
    <col min="14601" max="14601" width="30.90625" style="252" customWidth="1"/>
    <col min="14602" max="14602" width="11.453125" style="252" customWidth="1"/>
    <col min="14603" max="14848" width="9" style="252"/>
    <col min="14849" max="14849" width="8.6328125" style="252" bestFit="1" customWidth="1"/>
    <col min="14850" max="14850" width="23.453125" style="252" bestFit="1" customWidth="1"/>
    <col min="14851" max="14851" width="32.26953125" style="252" customWidth="1"/>
    <col min="14852" max="14852" width="13" style="252" bestFit="1" customWidth="1"/>
    <col min="14853" max="14853" width="11.90625" style="252" customWidth="1"/>
    <col min="14854" max="14854" width="1.453125" style="252" customWidth="1"/>
    <col min="14855" max="14855" width="9.6328125" style="252" customWidth="1"/>
    <col min="14856" max="14856" width="15.6328125" style="252" customWidth="1"/>
    <col min="14857" max="14857" width="30.90625" style="252" customWidth="1"/>
    <col min="14858" max="14858" width="11.453125" style="252" customWidth="1"/>
    <col min="14859" max="15104" width="9" style="252"/>
    <col min="15105" max="15105" width="8.6328125" style="252" bestFit="1" customWidth="1"/>
    <col min="15106" max="15106" width="23.453125" style="252" bestFit="1" customWidth="1"/>
    <col min="15107" max="15107" width="32.26953125" style="252" customWidth="1"/>
    <col min="15108" max="15108" width="13" style="252" bestFit="1" customWidth="1"/>
    <col min="15109" max="15109" width="11.90625" style="252" customWidth="1"/>
    <col min="15110" max="15110" width="1.453125" style="252" customWidth="1"/>
    <col min="15111" max="15111" width="9.6328125" style="252" customWidth="1"/>
    <col min="15112" max="15112" width="15.6328125" style="252" customWidth="1"/>
    <col min="15113" max="15113" width="30.90625" style="252" customWidth="1"/>
    <col min="15114" max="15114" width="11.453125" style="252" customWidth="1"/>
    <col min="15115" max="15360" width="9" style="252"/>
    <col min="15361" max="15361" width="8.6328125" style="252" bestFit="1" customWidth="1"/>
    <col min="15362" max="15362" width="23.453125" style="252" bestFit="1" customWidth="1"/>
    <col min="15363" max="15363" width="32.26953125" style="252" customWidth="1"/>
    <col min="15364" max="15364" width="13" style="252" bestFit="1" customWidth="1"/>
    <col min="15365" max="15365" width="11.90625" style="252" customWidth="1"/>
    <col min="15366" max="15366" width="1.453125" style="252" customWidth="1"/>
    <col min="15367" max="15367" width="9.6328125" style="252" customWidth="1"/>
    <col min="15368" max="15368" width="15.6328125" style="252" customWidth="1"/>
    <col min="15369" max="15369" width="30.90625" style="252" customWidth="1"/>
    <col min="15370" max="15370" width="11.453125" style="252" customWidth="1"/>
    <col min="15371" max="15616" width="9" style="252"/>
    <col min="15617" max="15617" width="8.6328125" style="252" bestFit="1" customWidth="1"/>
    <col min="15618" max="15618" width="23.453125" style="252" bestFit="1" customWidth="1"/>
    <col min="15619" max="15619" width="32.26953125" style="252" customWidth="1"/>
    <col min="15620" max="15620" width="13" style="252" bestFit="1" customWidth="1"/>
    <col min="15621" max="15621" width="11.90625" style="252" customWidth="1"/>
    <col min="15622" max="15622" width="1.453125" style="252" customWidth="1"/>
    <col min="15623" max="15623" width="9.6328125" style="252" customWidth="1"/>
    <col min="15624" max="15624" width="15.6328125" style="252" customWidth="1"/>
    <col min="15625" max="15625" width="30.90625" style="252" customWidth="1"/>
    <col min="15626" max="15626" width="11.453125" style="252" customWidth="1"/>
    <col min="15627" max="15872" width="9" style="252"/>
    <col min="15873" max="15873" width="8.6328125" style="252" bestFit="1" customWidth="1"/>
    <col min="15874" max="15874" width="23.453125" style="252" bestFit="1" customWidth="1"/>
    <col min="15875" max="15875" width="32.26953125" style="252" customWidth="1"/>
    <col min="15876" max="15876" width="13" style="252" bestFit="1" customWidth="1"/>
    <col min="15877" max="15877" width="11.90625" style="252" customWidth="1"/>
    <col min="15878" max="15878" width="1.453125" style="252" customWidth="1"/>
    <col min="15879" max="15879" width="9.6328125" style="252" customWidth="1"/>
    <col min="15880" max="15880" width="15.6328125" style="252" customWidth="1"/>
    <col min="15881" max="15881" width="30.90625" style="252" customWidth="1"/>
    <col min="15882" max="15882" width="11.453125" style="252" customWidth="1"/>
    <col min="15883" max="16128" width="9" style="252"/>
    <col min="16129" max="16129" width="8.6328125" style="252" bestFit="1" customWidth="1"/>
    <col min="16130" max="16130" width="23.453125" style="252" bestFit="1" customWidth="1"/>
    <col min="16131" max="16131" width="32.26953125" style="252" customWidth="1"/>
    <col min="16132" max="16132" width="13" style="252" bestFit="1" customWidth="1"/>
    <col min="16133" max="16133" width="11.90625" style="252" customWidth="1"/>
    <col min="16134" max="16134" width="1.453125" style="252" customWidth="1"/>
    <col min="16135" max="16135" width="9.6328125" style="252" customWidth="1"/>
    <col min="16136" max="16136" width="15.6328125" style="252" customWidth="1"/>
    <col min="16137" max="16137" width="30.90625" style="252" customWidth="1"/>
    <col min="16138" max="16138" width="11.453125" style="252" customWidth="1"/>
    <col min="16139" max="16384" width="9" style="252"/>
  </cols>
  <sheetData>
    <row r="1" spans="1:11" ht="33" customHeight="1">
      <c r="A1" s="1011" t="s">
        <v>92</v>
      </c>
      <c r="B1" s="1011"/>
      <c r="C1" s="251"/>
      <c r="D1" s="251"/>
    </row>
    <row r="2" spans="1:11" ht="33" customHeight="1">
      <c r="A2" s="1009"/>
      <c r="B2" s="1010"/>
      <c r="C2" s="278" t="s">
        <v>283</v>
      </c>
      <c r="D2" s="279"/>
      <c r="E2" s="280"/>
    </row>
    <row r="3" spans="1:11" ht="10.5" customHeight="1">
      <c r="A3" s="254"/>
      <c r="B3" s="254"/>
      <c r="C3" s="281"/>
      <c r="D3" s="282"/>
    </row>
    <row r="4" spans="1:11" ht="35.25" customHeight="1">
      <c r="A4" s="1012" t="s">
        <v>284</v>
      </c>
      <c r="B4" s="1012"/>
      <c r="C4" s="277"/>
      <c r="D4" s="1013"/>
      <c r="E4" s="1013"/>
      <c r="H4" s="253"/>
      <c r="I4" s="253"/>
      <c r="J4" s="253"/>
    </row>
    <row r="5" spans="1:11" ht="58.4" customHeight="1">
      <c r="A5" s="1007" t="s">
        <v>362</v>
      </c>
      <c r="B5" s="1008"/>
      <c r="C5" s="1008"/>
      <c r="D5" s="1008"/>
      <c r="E5" s="1008"/>
      <c r="F5" s="254"/>
      <c r="G5" s="254"/>
      <c r="H5" s="253"/>
      <c r="I5" s="253"/>
      <c r="J5" s="253"/>
    </row>
    <row r="6" spans="1:11" ht="7.5" customHeight="1">
      <c r="A6" s="255"/>
      <c r="F6" s="256"/>
      <c r="G6" s="255"/>
      <c r="J6" s="256"/>
    </row>
    <row r="7" spans="1:11" ht="18.75" customHeight="1">
      <c r="A7" s="257" t="s">
        <v>265</v>
      </c>
      <c r="B7" s="257" t="s">
        <v>398</v>
      </c>
      <c r="C7" s="257" t="s">
        <v>266</v>
      </c>
      <c r="D7" s="257" t="s">
        <v>267</v>
      </c>
      <c r="E7" s="257" t="s">
        <v>268</v>
      </c>
      <c r="F7" s="256"/>
      <c r="G7" s="258"/>
      <c r="H7" s="258"/>
      <c r="I7" s="258"/>
      <c r="J7" s="258"/>
    </row>
    <row r="8" spans="1:11" ht="18.75" customHeight="1">
      <c r="A8" s="259" t="s">
        <v>33</v>
      </c>
      <c r="B8" s="259" t="s">
        <v>367</v>
      </c>
      <c r="C8" s="259" t="s">
        <v>417</v>
      </c>
      <c r="D8" s="259">
        <v>7</v>
      </c>
      <c r="E8" s="260">
        <f>3000*D8</f>
        <v>21000</v>
      </c>
      <c r="F8" s="261"/>
      <c r="G8" s="262"/>
      <c r="H8" s="262"/>
      <c r="I8" s="262"/>
      <c r="J8" s="263"/>
    </row>
    <row r="9" spans="1:11" ht="18.75" customHeight="1">
      <c r="A9" s="264">
        <v>1</v>
      </c>
      <c r="B9" s="271">
        <f>①基本情報!$B$9</f>
        <v>0</v>
      </c>
      <c r="C9" s="271" t="str">
        <f>B9&amp;"柔道部"</f>
        <v>0柔道部</v>
      </c>
      <c r="D9" s="265"/>
      <c r="E9" s="260">
        <f>3000*D9</f>
        <v>0</v>
      </c>
      <c r="G9" s="266"/>
    </row>
    <row r="10" spans="1:11" ht="18.75" customHeight="1">
      <c r="A10" s="264">
        <v>2</v>
      </c>
      <c r="B10" s="271">
        <f>①基本情報!$B$9</f>
        <v>0</v>
      </c>
      <c r="C10" s="272"/>
      <c r="D10" s="265"/>
      <c r="E10" s="260">
        <f t="shared" ref="E10:E13" si="0">3000*D10</f>
        <v>0</v>
      </c>
      <c r="G10" s="266"/>
    </row>
    <row r="11" spans="1:11" ht="18.75" customHeight="1">
      <c r="A11" s="264">
        <v>3</v>
      </c>
      <c r="B11" s="271">
        <f>①基本情報!$B$9</f>
        <v>0</v>
      </c>
      <c r="C11" s="265"/>
      <c r="D11" s="265"/>
      <c r="E11" s="260">
        <f t="shared" si="0"/>
        <v>0</v>
      </c>
      <c r="G11" s="266"/>
    </row>
    <row r="12" spans="1:11" ht="18.75" customHeight="1">
      <c r="A12" s="264">
        <v>4</v>
      </c>
      <c r="B12" s="271">
        <f>①基本情報!$B$9</f>
        <v>0</v>
      </c>
      <c r="C12" s="265"/>
      <c r="D12" s="265"/>
      <c r="E12" s="260">
        <f t="shared" si="0"/>
        <v>0</v>
      </c>
      <c r="G12" s="266"/>
    </row>
    <row r="13" spans="1:11" ht="18.75" customHeight="1">
      <c r="A13" s="264">
        <v>5</v>
      </c>
      <c r="B13" s="271">
        <f>①基本情報!$B$9</f>
        <v>0</v>
      </c>
      <c r="C13" s="265"/>
      <c r="D13" s="265"/>
      <c r="E13" s="260">
        <f t="shared" si="0"/>
        <v>0</v>
      </c>
    </row>
    <row r="14" spans="1:11" ht="15" customHeight="1"/>
    <row r="15" spans="1:11" ht="18.75" customHeight="1">
      <c r="D15" s="267" t="s">
        <v>269</v>
      </c>
      <c r="E15" s="268">
        <f>SUM(E9:E13)</f>
        <v>0</v>
      </c>
      <c r="J15" s="252" t="s">
        <v>303</v>
      </c>
      <c r="K15" s="252" t="s">
        <v>304</v>
      </c>
    </row>
    <row r="16" spans="1:11" ht="18.75" customHeight="1">
      <c r="J16" s="252">
        <f>'⑨-1委員長集約(参加費)'!F4</f>
        <v>0</v>
      </c>
      <c r="K16" s="252">
        <f>'⑨-1委員長集約(参加費)'!G4</f>
        <v>0</v>
      </c>
    </row>
    <row r="17" spans="1:5" ht="34.5" customHeight="1">
      <c r="A17" s="1012" t="s">
        <v>285</v>
      </c>
      <c r="B17" s="1012"/>
      <c r="C17" s="277"/>
      <c r="D17" s="1013"/>
      <c r="E17" s="1013"/>
    </row>
    <row r="18" spans="1:5" ht="59.5" customHeight="1">
      <c r="A18" s="1007" t="s">
        <v>362</v>
      </c>
      <c r="B18" s="1008"/>
      <c r="C18" s="1008"/>
      <c r="D18" s="1008"/>
      <c r="E18" s="1008"/>
    </row>
    <row r="19" spans="1:5" ht="7.5" customHeight="1">
      <c r="A19" s="255"/>
    </row>
    <row r="20" spans="1:5" ht="18.75" customHeight="1">
      <c r="A20" s="257" t="s">
        <v>265</v>
      </c>
      <c r="B20" s="257" t="s">
        <v>398</v>
      </c>
      <c r="C20" s="257" t="s">
        <v>266</v>
      </c>
      <c r="D20" s="257" t="s">
        <v>267</v>
      </c>
      <c r="E20" s="257" t="s">
        <v>268</v>
      </c>
    </row>
    <row r="21" spans="1:5" ht="18.75" customHeight="1">
      <c r="A21" s="259" t="s">
        <v>33</v>
      </c>
      <c r="B21" s="259" t="s">
        <v>367</v>
      </c>
      <c r="C21" s="259" t="s">
        <v>417</v>
      </c>
      <c r="D21" s="259">
        <v>7</v>
      </c>
      <c r="E21" s="260">
        <f>1500*D21</f>
        <v>10500</v>
      </c>
    </row>
    <row r="22" spans="1:5" ht="18.75" customHeight="1">
      <c r="A22" s="264">
        <v>1</v>
      </c>
      <c r="B22" s="271">
        <f>①基本情報!$B$9</f>
        <v>0</v>
      </c>
      <c r="C22" s="271" t="str">
        <f>B22&amp;"柔道部"</f>
        <v>0柔道部</v>
      </c>
      <c r="D22" s="265"/>
      <c r="E22" s="260">
        <f>1500*D22</f>
        <v>0</v>
      </c>
    </row>
    <row r="23" spans="1:5" ht="18.75" customHeight="1">
      <c r="A23" s="264">
        <v>2</v>
      </c>
      <c r="B23" s="271">
        <f>①基本情報!$B$9</f>
        <v>0</v>
      </c>
      <c r="C23" s="272"/>
      <c r="D23" s="265"/>
      <c r="E23" s="260">
        <f t="shared" ref="E23:E26" si="1">1500*D23</f>
        <v>0</v>
      </c>
    </row>
    <row r="24" spans="1:5" ht="18.75" customHeight="1">
      <c r="A24" s="264">
        <v>3</v>
      </c>
      <c r="B24" s="271">
        <f>①基本情報!$B$9</f>
        <v>0</v>
      </c>
      <c r="C24" s="265"/>
      <c r="D24" s="265"/>
      <c r="E24" s="260">
        <f t="shared" si="1"/>
        <v>0</v>
      </c>
    </row>
    <row r="25" spans="1:5" ht="18.75" customHeight="1">
      <c r="A25" s="264">
        <v>4</v>
      </c>
      <c r="B25" s="271">
        <f>①基本情報!$B$9</f>
        <v>0</v>
      </c>
      <c r="C25" s="265"/>
      <c r="D25" s="265"/>
      <c r="E25" s="260">
        <f t="shared" si="1"/>
        <v>0</v>
      </c>
    </row>
    <row r="26" spans="1:5" ht="18.75" customHeight="1">
      <c r="A26" s="264">
        <v>5</v>
      </c>
      <c r="B26" s="271">
        <f>①基本情報!$B$9</f>
        <v>0</v>
      </c>
      <c r="C26" s="265"/>
      <c r="D26" s="265"/>
      <c r="E26" s="260">
        <f t="shared" si="1"/>
        <v>0</v>
      </c>
    </row>
    <row r="27" spans="1:5" ht="15" customHeight="1"/>
    <row r="28" spans="1:5" ht="18.75" customHeight="1">
      <c r="D28" s="267" t="s">
        <v>269</v>
      </c>
      <c r="E28" s="268">
        <f>SUM(E22:E26)</f>
        <v>0</v>
      </c>
    </row>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sheetData>
  <protectedRanges>
    <protectedRange sqref="C23:C26 D22:D26" name="プログラム代"/>
    <protectedRange sqref="C10:C13 D9:D13" name="参加費"/>
  </protectedRanges>
  <mergeCells count="8">
    <mergeCell ref="A18:E18"/>
    <mergeCell ref="A2:B2"/>
    <mergeCell ref="A1:B1"/>
    <mergeCell ref="A4:B4"/>
    <mergeCell ref="D4:E4"/>
    <mergeCell ref="A5:E5"/>
    <mergeCell ref="A17:B17"/>
    <mergeCell ref="D17:E17"/>
  </mergeCells>
  <phoneticPr fontId="2"/>
  <conditionalFormatting sqref="E15">
    <cfRule type="cellIs" dxfId="1" priority="2" operator="notEqual">
      <formula>$J$16</formula>
    </cfRule>
  </conditionalFormatting>
  <conditionalFormatting sqref="E28">
    <cfRule type="cellIs" dxfId="0" priority="1" operator="notEqual">
      <formula>$K$16</formula>
    </cfRule>
  </conditionalFormatting>
  <hyperlinks>
    <hyperlink ref="A1" location="Top!A1" display="Topへ戻る" xr:uid="{00000000-0004-0000-2000-000000000000}"/>
  </hyperlinks>
  <printOptions horizontalCentered="1"/>
  <pageMargins left="0.74803149606299213" right="0.74803149606299213" top="0.59055118110236227" bottom="0.39370078740157483" header="0.51181102362204722" footer="0.5118110236220472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79998168889431442"/>
  </sheetPr>
  <dimension ref="B1:BC33"/>
  <sheetViews>
    <sheetView showGridLines="0" showRowColHeaders="0" zoomScale="90" zoomScaleNormal="90" workbookViewId="0">
      <pane xSplit="3" ySplit="9" topLeftCell="D10" activePane="bottomRight" state="frozen"/>
      <selection activeCell="AO2" sqref="AO2"/>
      <selection pane="topRight" activeCell="AO2" sqref="AO2"/>
      <selection pane="bottomLeft" activeCell="AO2" sqref="AO2"/>
      <selection pane="bottomRight" activeCell="D1" sqref="D1:I1"/>
    </sheetView>
  </sheetViews>
  <sheetFormatPr defaultColWidth="9" defaultRowHeight="13"/>
  <cols>
    <col min="1" max="1" width="2.6328125" style="1" customWidth="1"/>
    <col min="2" max="2" width="3.08984375" style="1" customWidth="1"/>
    <col min="3" max="3" width="3.08984375" style="1" hidden="1" customWidth="1"/>
    <col min="4" max="19" width="3.08984375" style="1" customWidth="1"/>
    <col min="20" max="29" width="2.453125" style="1" customWidth="1"/>
    <col min="30" max="44" width="3.08984375" style="1" customWidth="1"/>
    <col min="45" max="45" width="15" style="1" customWidth="1"/>
    <col min="46" max="46" width="6.6328125" style="1" customWidth="1"/>
    <col min="47" max="47" width="15" style="1" customWidth="1"/>
    <col min="48" max="48" width="10.36328125" style="1" customWidth="1"/>
    <col min="49" max="52" width="2.6328125" style="1" customWidth="1"/>
    <col min="53" max="53" width="9" style="1" hidden="1" customWidth="1"/>
    <col min="54" max="54" width="16.08984375" style="1" hidden="1" customWidth="1"/>
    <col min="55" max="55" width="9" style="1" hidden="1" customWidth="1"/>
    <col min="56" max="59" width="9" style="1" customWidth="1"/>
    <col min="60" max="60" width="9" style="1"/>
    <col min="61" max="62" width="9" style="1" customWidth="1"/>
    <col min="63" max="16384" width="9" style="1"/>
  </cols>
  <sheetData>
    <row r="1" spans="2:55" ht="27" customHeight="1">
      <c r="D1" s="646" t="s">
        <v>92</v>
      </c>
      <c r="E1" s="647"/>
      <c r="F1" s="647"/>
      <c r="G1" s="647"/>
      <c r="H1" s="647"/>
      <c r="I1" s="648"/>
      <c r="O1" s="74"/>
      <c r="P1" s="75"/>
      <c r="Q1" s="1" t="s">
        <v>103</v>
      </c>
      <c r="V1" s="76"/>
      <c r="W1" s="77"/>
      <c r="X1" s="1" t="s">
        <v>104</v>
      </c>
      <c r="AF1" s="338"/>
      <c r="AG1" s="339"/>
      <c r="AH1" s="1" t="s">
        <v>103</v>
      </c>
      <c r="AN1" s="296"/>
      <c r="AO1" s="297"/>
      <c r="AP1" s="1" t="s">
        <v>297</v>
      </c>
      <c r="BA1" s="1" t="s">
        <v>289</v>
      </c>
      <c r="BB1" s="292">
        <f>Top!$AD$4</f>
        <v>40270</v>
      </c>
      <c r="BC1" s="1" t="s">
        <v>290</v>
      </c>
    </row>
    <row r="2" spans="2:55" ht="11.25" customHeight="1">
      <c r="BA2" s="1" t="s">
        <v>291</v>
      </c>
      <c r="BB2" s="292">
        <f>Top!$AD$6</f>
        <v>41365</v>
      </c>
      <c r="BC2" s="1" t="s">
        <v>292</v>
      </c>
    </row>
    <row r="3" spans="2:55" ht="19">
      <c r="D3" s="3" t="s">
        <v>72</v>
      </c>
      <c r="E3" s="3"/>
      <c r="F3" s="3"/>
      <c r="G3" s="3"/>
      <c r="H3" s="2"/>
      <c r="I3" s="2"/>
      <c r="J3" s="2"/>
      <c r="K3" s="2"/>
      <c r="L3" s="2"/>
      <c r="M3" s="2"/>
      <c r="N3" s="2"/>
      <c r="O3" s="2"/>
      <c r="P3" s="2"/>
      <c r="Q3" s="2"/>
      <c r="R3" s="2"/>
      <c r="S3" s="2"/>
      <c r="T3" s="2"/>
      <c r="U3" s="2"/>
      <c r="V3" s="2"/>
      <c r="W3" s="2"/>
      <c r="X3" s="2"/>
      <c r="Y3" s="2"/>
      <c r="Z3" s="2"/>
      <c r="AA3" s="2"/>
      <c r="AB3" s="2"/>
      <c r="AC3" s="2"/>
      <c r="AD3" s="2"/>
      <c r="AE3" s="2"/>
      <c r="AF3" s="2"/>
      <c r="AG3" s="2"/>
      <c r="AH3" s="2"/>
      <c r="AI3" s="2"/>
      <c r="BA3" s="293">
        <f>Top!$AC$8</f>
        <v>2026</v>
      </c>
      <c r="BB3" s="1" t="s">
        <v>200</v>
      </c>
    </row>
    <row r="4" spans="2:55" ht="13.5" customHeight="1">
      <c r="BA4" s="1">
        <v>12</v>
      </c>
      <c r="BB4" s="1" t="s">
        <v>201</v>
      </c>
    </row>
    <row r="5" spans="2:55" ht="17" thickBot="1">
      <c r="D5" s="79" t="s">
        <v>65</v>
      </c>
      <c r="E5" s="80"/>
      <c r="F5" s="80"/>
      <c r="G5" s="80"/>
      <c r="H5"/>
      <c r="I5"/>
      <c r="J5"/>
      <c r="V5" s="28"/>
      <c r="W5" s="28"/>
      <c r="X5" s="28"/>
      <c r="Y5" s="28"/>
      <c r="Z5" s="28"/>
      <c r="AA5" s="28"/>
      <c r="AB5" s="28"/>
      <c r="AC5" s="28"/>
      <c r="AD5" s="28"/>
      <c r="AE5" s="28"/>
      <c r="AF5" s="28"/>
      <c r="AG5" s="28"/>
      <c r="AH5" s="28"/>
      <c r="AI5" s="1" t="s">
        <v>13</v>
      </c>
      <c r="AJ5" s="28"/>
      <c r="AK5" s="28"/>
      <c r="AM5" s="28"/>
      <c r="AN5" s="28"/>
      <c r="BA5" s="1">
        <v>13</v>
      </c>
      <c r="BB5" s="1">
        <v>1</v>
      </c>
    </row>
    <row r="6" spans="2:55" ht="13.5" customHeight="1" thickBot="1">
      <c r="B6" s="658" t="s">
        <v>71</v>
      </c>
      <c r="C6" s="45"/>
      <c r="D6" s="678" t="s">
        <v>67</v>
      </c>
      <c r="E6" s="668"/>
      <c r="F6" s="668"/>
      <c r="G6" s="668"/>
      <c r="H6" s="668"/>
      <c r="I6" s="668"/>
      <c r="J6" s="668"/>
      <c r="K6" s="669"/>
      <c r="L6" s="667" t="s">
        <v>66</v>
      </c>
      <c r="M6" s="668"/>
      <c r="N6" s="668"/>
      <c r="O6" s="668"/>
      <c r="P6" s="668"/>
      <c r="Q6" s="668"/>
      <c r="R6" s="668"/>
      <c r="S6" s="669"/>
      <c r="T6" s="679" t="s">
        <v>4</v>
      </c>
      <c r="U6" s="679"/>
      <c r="V6" s="679" t="s">
        <v>5</v>
      </c>
      <c r="W6" s="679"/>
      <c r="X6" s="679" t="s">
        <v>6</v>
      </c>
      <c r="Y6" s="679"/>
      <c r="Z6" s="679"/>
      <c r="AA6" s="679"/>
      <c r="AB6" s="679"/>
      <c r="AC6" s="679"/>
      <c r="AD6" s="682" t="s">
        <v>309</v>
      </c>
      <c r="AE6" s="679"/>
      <c r="AF6" s="679"/>
      <c r="AG6" s="679"/>
      <c r="AH6" s="679"/>
      <c r="AI6" s="451" t="s">
        <v>7</v>
      </c>
      <c r="AJ6" s="451"/>
      <c r="AK6" s="451"/>
      <c r="AL6" s="451" t="s">
        <v>8</v>
      </c>
      <c r="AM6" s="451"/>
      <c r="AN6" s="451"/>
      <c r="AO6" s="649" t="s">
        <v>70</v>
      </c>
      <c r="AP6" s="675"/>
      <c r="AQ6" s="675"/>
      <c r="AR6" s="675"/>
      <c r="AS6" s="649" t="s">
        <v>167</v>
      </c>
      <c r="AT6" s="650"/>
      <c r="AU6" s="651"/>
      <c r="AV6" s="629" t="s">
        <v>183</v>
      </c>
      <c r="BA6" s="1">
        <v>14</v>
      </c>
      <c r="BB6" s="1">
        <v>2</v>
      </c>
    </row>
    <row r="7" spans="2:55" ht="13.5" thickBot="1">
      <c r="B7" s="659"/>
      <c r="C7" s="28"/>
      <c r="D7" s="684" t="s">
        <v>9</v>
      </c>
      <c r="E7" s="671"/>
      <c r="F7" s="671"/>
      <c r="G7" s="671"/>
      <c r="H7" s="686" t="s">
        <v>10</v>
      </c>
      <c r="I7" s="671"/>
      <c r="J7" s="671"/>
      <c r="K7" s="674"/>
      <c r="L7" s="670" t="s">
        <v>91</v>
      </c>
      <c r="M7" s="671"/>
      <c r="N7" s="671"/>
      <c r="O7" s="672"/>
      <c r="P7" s="671" t="s">
        <v>69</v>
      </c>
      <c r="Q7" s="671"/>
      <c r="R7" s="671"/>
      <c r="S7" s="674"/>
      <c r="T7" s="680"/>
      <c r="U7" s="680"/>
      <c r="V7" s="680"/>
      <c r="W7" s="680"/>
      <c r="X7" s="680"/>
      <c r="Y7" s="680"/>
      <c r="Z7" s="680"/>
      <c r="AA7" s="680"/>
      <c r="AB7" s="680"/>
      <c r="AC7" s="680"/>
      <c r="AD7" s="680"/>
      <c r="AE7" s="680"/>
      <c r="AF7" s="680"/>
      <c r="AG7" s="680"/>
      <c r="AH7" s="680"/>
      <c r="AI7" s="488"/>
      <c r="AJ7" s="488"/>
      <c r="AK7" s="488"/>
      <c r="AL7" s="488"/>
      <c r="AM7" s="488"/>
      <c r="AN7" s="488"/>
      <c r="AO7" s="676"/>
      <c r="AP7" s="677"/>
      <c r="AQ7" s="677"/>
      <c r="AR7" s="677"/>
      <c r="AS7" s="652"/>
      <c r="AT7" s="653"/>
      <c r="AU7" s="654"/>
      <c r="AV7" s="629"/>
      <c r="BA7" s="1">
        <v>15</v>
      </c>
      <c r="BB7" s="1">
        <v>3</v>
      </c>
    </row>
    <row r="8" spans="2:55" ht="13.5" thickBot="1">
      <c r="B8" s="660"/>
      <c r="C8" s="46"/>
      <c r="D8" s="685"/>
      <c r="E8" s="634"/>
      <c r="F8" s="634"/>
      <c r="G8" s="634"/>
      <c r="H8" s="687"/>
      <c r="I8" s="634"/>
      <c r="J8" s="634"/>
      <c r="K8" s="635"/>
      <c r="L8" s="633"/>
      <c r="M8" s="634"/>
      <c r="N8" s="634"/>
      <c r="O8" s="673"/>
      <c r="P8" s="634"/>
      <c r="Q8" s="634"/>
      <c r="R8" s="634"/>
      <c r="S8" s="635"/>
      <c r="T8" s="681"/>
      <c r="U8" s="681"/>
      <c r="V8" s="681"/>
      <c r="W8" s="681"/>
      <c r="X8" s="681"/>
      <c r="Y8" s="681"/>
      <c r="Z8" s="681"/>
      <c r="AA8" s="681"/>
      <c r="AB8" s="681"/>
      <c r="AC8" s="681"/>
      <c r="AD8" s="681"/>
      <c r="AE8" s="681"/>
      <c r="AF8" s="681"/>
      <c r="AG8" s="681"/>
      <c r="AH8" s="681"/>
      <c r="AI8" s="683"/>
      <c r="AJ8" s="683"/>
      <c r="AK8" s="683"/>
      <c r="AL8" s="683"/>
      <c r="AM8" s="683"/>
      <c r="AN8" s="683"/>
      <c r="AO8" s="633"/>
      <c r="AP8" s="634"/>
      <c r="AQ8" s="634"/>
      <c r="AR8" s="634"/>
      <c r="AS8" s="655"/>
      <c r="AT8" s="656"/>
      <c r="AU8" s="657"/>
      <c r="AV8" s="629"/>
      <c r="BA8" s="1">
        <v>16</v>
      </c>
      <c r="BB8" s="1" t="s">
        <v>201</v>
      </c>
    </row>
    <row r="9" spans="2:55" ht="22.5" customHeight="1" thickBot="1">
      <c r="B9" s="51" t="s">
        <v>74</v>
      </c>
      <c r="C9" s="46"/>
      <c r="D9" s="567" t="s">
        <v>390</v>
      </c>
      <c r="E9" s="527"/>
      <c r="F9" s="527"/>
      <c r="G9" s="636"/>
      <c r="H9" s="637" t="s">
        <v>391</v>
      </c>
      <c r="I9" s="527"/>
      <c r="J9" s="527"/>
      <c r="K9" s="568"/>
      <c r="L9" s="526" t="s">
        <v>392</v>
      </c>
      <c r="M9" s="527"/>
      <c r="N9" s="527"/>
      <c r="O9" s="636"/>
      <c r="P9" s="637" t="s">
        <v>393</v>
      </c>
      <c r="Q9" s="527"/>
      <c r="R9" s="527"/>
      <c r="S9" s="568"/>
      <c r="T9" s="520" t="str">
        <f t="shared" ref="T9" si="0">IF(X9="","",VLOOKUP(BA9,$BA$4:$BB$8,2,TRUE))</f>
        <v>×</v>
      </c>
      <c r="U9" s="485"/>
      <c r="V9" s="638" t="s">
        <v>177</v>
      </c>
      <c r="W9" s="639"/>
      <c r="X9" s="640">
        <v>39934</v>
      </c>
      <c r="Y9" s="641"/>
      <c r="Z9" s="641"/>
      <c r="AA9" s="641"/>
      <c r="AB9" s="641"/>
      <c r="AC9" s="642"/>
      <c r="AD9" s="643">
        <v>987654321</v>
      </c>
      <c r="AE9" s="644"/>
      <c r="AF9" s="644"/>
      <c r="AG9" s="644"/>
      <c r="AH9" s="645"/>
      <c r="AI9" s="630">
        <v>175</v>
      </c>
      <c r="AJ9" s="631"/>
      <c r="AK9" s="632"/>
      <c r="AL9" s="630">
        <v>93</v>
      </c>
      <c r="AM9" s="631"/>
      <c r="AN9" s="632"/>
      <c r="AO9" s="661" t="str">
        <f t="shared" ref="AO9:AO13" si="1">IF(AL9&gt;90,"90kg超",IF(AL9&gt;81,"90kg",IF(AL9&gt;73,"81kg",IF(AL9&gt;66,"73kg",IF(AL9&gt;60,"66kg",IF(AL9&gt;55,"60kg",IF(AL9&gt;50,"55kg",IF(AL9&gt;10,"50kg",""))))))))</f>
        <v>90kg超</v>
      </c>
      <c r="AP9" s="662"/>
      <c r="AQ9" s="662"/>
      <c r="AR9" s="663"/>
      <c r="AS9" s="298" t="s">
        <v>168</v>
      </c>
      <c r="AT9" s="299" t="s">
        <v>169</v>
      </c>
      <c r="AU9" s="298" t="s">
        <v>170</v>
      </c>
      <c r="AV9" s="301"/>
      <c r="BA9" s="215">
        <f t="shared" ref="BA9:BA33" si="2">DATEDIF(X9,DATE($BA$3,4,1),"Y")</f>
        <v>16</v>
      </c>
    </row>
    <row r="10" spans="2:55" ht="30" customHeight="1" thickBot="1">
      <c r="B10" s="50">
        <v>1</v>
      </c>
      <c r="C10" s="47">
        <v>101</v>
      </c>
      <c r="D10" s="567"/>
      <c r="E10" s="527"/>
      <c r="F10" s="527"/>
      <c r="G10" s="636"/>
      <c r="H10" s="637"/>
      <c r="I10" s="527"/>
      <c r="J10" s="527"/>
      <c r="K10" s="568"/>
      <c r="L10" s="526"/>
      <c r="M10" s="527"/>
      <c r="N10" s="527"/>
      <c r="O10" s="527"/>
      <c r="P10" s="664"/>
      <c r="Q10" s="665"/>
      <c r="R10" s="665"/>
      <c r="S10" s="666"/>
      <c r="T10" s="520" t="str">
        <f>IF(X10="","",VLOOKUP(BA10,$BA$4:$BB$8,2,TRUE))</f>
        <v/>
      </c>
      <c r="U10" s="485"/>
      <c r="V10" s="638"/>
      <c r="W10" s="639"/>
      <c r="X10" s="640"/>
      <c r="Y10" s="641"/>
      <c r="Z10" s="641"/>
      <c r="AA10" s="641"/>
      <c r="AB10" s="641"/>
      <c r="AC10" s="642"/>
      <c r="AD10" s="643"/>
      <c r="AE10" s="644"/>
      <c r="AF10" s="644"/>
      <c r="AG10" s="644"/>
      <c r="AH10" s="645"/>
      <c r="AI10" s="630"/>
      <c r="AJ10" s="631"/>
      <c r="AK10" s="632"/>
      <c r="AL10" s="630"/>
      <c r="AM10" s="631"/>
      <c r="AN10" s="632"/>
      <c r="AO10" s="661" t="str">
        <f t="shared" si="1"/>
        <v/>
      </c>
      <c r="AP10" s="662"/>
      <c r="AQ10" s="662"/>
      <c r="AR10" s="663"/>
      <c r="AS10" s="298"/>
      <c r="AT10" s="300"/>
      <c r="AU10" s="298"/>
      <c r="AV10" s="301"/>
      <c r="BA10" s="215">
        <f t="shared" si="2"/>
        <v>126</v>
      </c>
    </row>
    <row r="11" spans="2:55" ht="30" customHeight="1" thickBot="1">
      <c r="B11" s="50">
        <v>2</v>
      </c>
      <c r="C11" s="47">
        <v>102</v>
      </c>
      <c r="D11" s="567"/>
      <c r="E11" s="527"/>
      <c r="F11" s="527"/>
      <c r="G11" s="636"/>
      <c r="H11" s="637"/>
      <c r="I11" s="527"/>
      <c r="J11" s="527"/>
      <c r="K11" s="568"/>
      <c r="L11" s="526"/>
      <c r="M11" s="527"/>
      <c r="N11" s="527"/>
      <c r="O11" s="636"/>
      <c r="P11" s="637"/>
      <c r="Q11" s="527"/>
      <c r="R11" s="527"/>
      <c r="S11" s="568"/>
      <c r="T11" s="520" t="str">
        <f t="shared" ref="T11:T19" si="3">IF(X11="","",VLOOKUP(BA11,$BA$4:$BB$8,2,TRUE))</f>
        <v/>
      </c>
      <c r="U11" s="485"/>
      <c r="V11" s="638"/>
      <c r="W11" s="639"/>
      <c r="X11" s="640"/>
      <c r="Y11" s="641"/>
      <c r="Z11" s="641"/>
      <c r="AA11" s="641"/>
      <c r="AB11" s="641"/>
      <c r="AC11" s="642"/>
      <c r="AD11" s="643"/>
      <c r="AE11" s="644"/>
      <c r="AF11" s="644"/>
      <c r="AG11" s="644"/>
      <c r="AH11" s="645"/>
      <c r="AI11" s="630"/>
      <c r="AJ11" s="631"/>
      <c r="AK11" s="632"/>
      <c r="AL11" s="630"/>
      <c r="AM11" s="631"/>
      <c r="AN11" s="632"/>
      <c r="AO11" s="661" t="str">
        <f t="shared" si="1"/>
        <v/>
      </c>
      <c r="AP11" s="662"/>
      <c r="AQ11" s="662"/>
      <c r="AR11" s="663"/>
      <c r="AS11" s="298"/>
      <c r="AT11" s="300"/>
      <c r="AU11" s="298"/>
      <c r="AV11" s="301"/>
      <c r="BA11" s="215">
        <f>DATEDIF(X11,DATE($BA$3,4,1),"Y")</f>
        <v>126</v>
      </c>
    </row>
    <row r="12" spans="2:55" ht="30" customHeight="1" thickBot="1">
      <c r="B12" s="50">
        <v>3</v>
      </c>
      <c r="C12" s="47">
        <v>103</v>
      </c>
      <c r="D12" s="567"/>
      <c r="E12" s="527"/>
      <c r="F12" s="527"/>
      <c r="G12" s="636"/>
      <c r="H12" s="637"/>
      <c r="I12" s="527"/>
      <c r="J12" s="527"/>
      <c r="K12" s="568"/>
      <c r="L12" s="526"/>
      <c r="M12" s="527"/>
      <c r="N12" s="527"/>
      <c r="O12" s="636"/>
      <c r="P12" s="637"/>
      <c r="Q12" s="527"/>
      <c r="R12" s="527"/>
      <c r="S12" s="568"/>
      <c r="T12" s="520" t="str">
        <f t="shared" si="3"/>
        <v/>
      </c>
      <c r="U12" s="485"/>
      <c r="V12" s="638"/>
      <c r="W12" s="639"/>
      <c r="X12" s="640"/>
      <c r="Y12" s="641"/>
      <c r="Z12" s="641"/>
      <c r="AA12" s="641"/>
      <c r="AB12" s="641"/>
      <c r="AC12" s="642"/>
      <c r="AD12" s="643"/>
      <c r="AE12" s="644"/>
      <c r="AF12" s="644"/>
      <c r="AG12" s="644"/>
      <c r="AH12" s="645"/>
      <c r="AI12" s="630"/>
      <c r="AJ12" s="631"/>
      <c r="AK12" s="632"/>
      <c r="AL12" s="630"/>
      <c r="AM12" s="631"/>
      <c r="AN12" s="632"/>
      <c r="AO12" s="661" t="str">
        <f t="shared" si="1"/>
        <v/>
      </c>
      <c r="AP12" s="662"/>
      <c r="AQ12" s="662"/>
      <c r="AR12" s="663"/>
      <c r="AS12" s="298"/>
      <c r="AT12" s="300"/>
      <c r="AU12" s="298"/>
      <c r="AV12" s="301"/>
      <c r="BA12" s="215">
        <f t="shared" si="2"/>
        <v>126</v>
      </c>
    </row>
    <row r="13" spans="2:55" ht="30" customHeight="1" thickBot="1">
      <c r="B13" s="50">
        <v>4</v>
      </c>
      <c r="C13" s="47">
        <v>104</v>
      </c>
      <c r="D13" s="567"/>
      <c r="E13" s="527"/>
      <c r="F13" s="527"/>
      <c r="G13" s="636"/>
      <c r="H13" s="637"/>
      <c r="I13" s="527"/>
      <c r="J13" s="527"/>
      <c r="K13" s="568"/>
      <c r="L13" s="526"/>
      <c r="M13" s="527"/>
      <c r="N13" s="527"/>
      <c r="O13" s="636"/>
      <c r="P13" s="637"/>
      <c r="Q13" s="527"/>
      <c r="R13" s="527"/>
      <c r="S13" s="568"/>
      <c r="T13" s="520" t="str">
        <f t="shared" si="3"/>
        <v/>
      </c>
      <c r="U13" s="485"/>
      <c r="V13" s="638"/>
      <c r="W13" s="639"/>
      <c r="X13" s="640"/>
      <c r="Y13" s="641"/>
      <c r="Z13" s="641"/>
      <c r="AA13" s="641"/>
      <c r="AB13" s="641"/>
      <c r="AC13" s="642"/>
      <c r="AD13" s="643"/>
      <c r="AE13" s="644"/>
      <c r="AF13" s="644"/>
      <c r="AG13" s="644"/>
      <c r="AH13" s="645"/>
      <c r="AI13" s="630"/>
      <c r="AJ13" s="631"/>
      <c r="AK13" s="632"/>
      <c r="AL13" s="630"/>
      <c r="AM13" s="631"/>
      <c r="AN13" s="632"/>
      <c r="AO13" s="661" t="str">
        <f t="shared" si="1"/>
        <v/>
      </c>
      <c r="AP13" s="662"/>
      <c r="AQ13" s="662"/>
      <c r="AR13" s="663"/>
      <c r="AS13" s="298"/>
      <c r="AT13" s="300"/>
      <c r="AU13" s="298"/>
      <c r="AV13" s="301"/>
      <c r="BA13" s="215">
        <f t="shared" si="2"/>
        <v>126</v>
      </c>
    </row>
    <row r="14" spans="2:55" ht="30" customHeight="1" thickBot="1">
      <c r="B14" s="50">
        <v>5</v>
      </c>
      <c r="C14" s="47">
        <v>105</v>
      </c>
      <c r="D14" s="567"/>
      <c r="E14" s="527"/>
      <c r="F14" s="527"/>
      <c r="G14" s="636"/>
      <c r="H14" s="637"/>
      <c r="I14" s="527"/>
      <c r="J14" s="527"/>
      <c r="K14" s="568"/>
      <c r="L14" s="526"/>
      <c r="M14" s="527"/>
      <c r="N14" s="527"/>
      <c r="O14" s="636"/>
      <c r="P14" s="637"/>
      <c r="Q14" s="527"/>
      <c r="R14" s="527"/>
      <c r="S14" s="568"/>
      <c r="T14" s="520" t="str">
        <f t="shared" si="3"/>
        <v/>
      </c>
      <c r="U14" s="485"/>
      <c r="V14" s="638"/>
      <c r="W14" s="639"/>
      <c r="X14" s="640"/>
      <c r="Y14" s="641"/>
      <c r="Z14" s="641"/>
      <c r="AA14" s="641"/>
      <c r="AB14" s="641"/>
      <c r="AC14" s="642"/>
      <c r="AD14" s="643"/>
      <c r="AE14" s="644"/>
      <c r="AF14" s="644"/>
      <c r="AG14" s="644"/>
      <c r="AH14" s="645"/>
      <c r="AI14" s="630"/>
      <c r="AJ14" s="631"/>
      <c r="AK14" s="632"/>
      <c r="AL14" s="630"/>
      <c r="AM14" s="631"/>
      <c r="AN14" s="632"/>
      <c r="AO14" s="633" t="str">
        <f t="shared" ref="AO14:AO19" si="4">IF(AL14&gt;90,"90kg超",IF(AL14&gt;81,"90kg",IF(AL14&gt;73,"81kg",IF(AL14&gt;66,"73kg",IF(AL14&gt;60,"66kg",IF(AL14&gt;55,"60kg",IF(AL14&gt;50,"55kg",IF(AL14&gt;10,"50kg",""))))))))</f>
        <v/>
      </c>
      <c r="AP14" s="634"/>
      <c r="AQ14" s="634"/>
      <c r="AR14" s="635"/>
      <c r="AS14" s="298"/>
      <c r="AT14" s="300"/>
      <c r="AU14" s="298"/>
      <c r="AV14" s="301"/>
      <c r="BA14" s="215">
        <f t="shared" si="2"/>
        <v>126</v>
      </c>
    </row>
    <row r="15" spans="2:55" ht="30" customHeight="1" thickBot="1">
      <c r="B15" s="50">
        <v>6</v>
      </c>
      <c r="C15" s="47">
        <v>106</v>
      </c>
      <c r="D15" s="567"/>
      <c r="E15" s="527"/>
      <c r="F15" s="527"/>
      <c r="G15" s="636"/>
      <c r="H15" s="637"/>
      <c r="I15" s="527"/>
      <c r="J15" s="527"/>
      <c r="K15" s="568"/>
      <c r="L15" s="526"/>
      <c r="M15" s="527"/>
      <c r="N15" s="527"/>
      <c r="O15" s="636"/>
      <c r="P15" s="637"/>
      <c r="Q15" s="527"/>
      <c r="R15" s="527"/>
      <c r="S15" s="568"/>
      <c r="T15" s="520" t="str">
        <f t="shared" si="3"/>
        <v/>
      </c>
      <c r="U15" s="485"/>
      <c r="V15" s="638"/>
      <c r="W15" s="639"/>
      <c r="X15" s="640"/>
      <c r="Y15" s="641"/>
      <c r="Z15" s="641"/>
      <c r="AA15" s="641"/>
      <c r="AB15" s="641"/>
      <c r="AC15" s="642"/>
      <c r="AD15" s="643"/>
      <c r="AE15" s="644"/>
      <c r="AF15" s="644"/>
      <c r="AG15" s="644"/>
      <c r="AH15" s="645"/>
      <c r="AI15" s="630"/>
      <c r="AJ15" s="631"/>
      <c r="AK15" s="632"/>
      <c r="AL15" s="630"/>
      <c r="AM15" s="631"/>
      <c r="AN15" s="632"/>
      <c r="AO15" s="633" t="str">
        <f t="shared" si="4"/>
        <v/>
      </c>
      <c r="AP15" s="634"/>
      <c r="AQ15" s="634"/>
      <c r="AR15" s="635"/>
      <c r="AS15" s="298"/>
      <c r="AT15" s="300"/>
      <c r="AU15" s="298"/>
      <c r="AV15" s="301"/>
      <c r="BA15" s="215">
        <f t="shared" si="2"/>
        <v>126</v>
      </c>
    </row>
    <row r="16" spans="2:55" ht="30" customHeight="1" thickBot="1">
      <c r="B16" s="50">
        <v>7</v>
      </c>
      <c r="C16" s="47">
        <v>107</v>
      </c>
      <c r="D16" s="567"/>
      <c r="E16" s="527"/>
      <c r="F16" s="527"/>
      <c r="G16" s="636"/>
      <c r="H16" s="637"/>
      <c r="I16" s="527"/>
      <c r="J16" s="527"/>
      <c r="K16" s="568"/>
      <c r="L16" s="526"/>
      <c r="M16" s="527"/>
      <c r="N16" s="527"/>
      <c r="O16" s="636"/>
      <c r="P16" s="637"/>
      <c r="Q16" s="527"/>
      <c r="R16" s="527"/>
      <c r="S16" s="568"/>
      <c r="T16" s="520" t="str">
        <f t="shared" si="3"/>
        <v/>
      </c>
      <c r="U16" s="485"/>
      <c r="V16" s="638"/>
      <c r="W16" s="639"/>
      <c r="X16" s="640"/>
      <c r="Y16" s="641"/>
      <c r="Z16" s="641"/>
      <c r="AA16" s="641"/>
      <c r="AB16" s="641"/>
      <c r="AC16" s="642"/>
      <c r="AD16" s="643"/>
      <c r="AE16" s="644"/>
      <c r="AF16" s="644"/>
      <c r="AG16" s="644"/>
      <c r="AH16" s="645"/>
      <c r="AI16" s="630"/>
      <c r="AJ16" s="631"/>
      <c r="AK16" s="632"/>
      <c r="AL16" s="630"/>
      <c r="AM16" s="631"/>
      <c r="AN16" s="632"/>
      <c r="AO16" s="633" t="str">
        <f t="shared" si="4"/>
        <v/>
      </c>
      <c r="AP16" s="634"/>
      <c r="AQ16" s="634"/>
      <c r="AR16" s="635"/>
      <c r="AS16" s="298"/>
      <c r="AT16" s="300"/>
      <c r="AU16" s="298"/>
      <c r="AV16" s="301"/>
      <c r="BA16" s="215">
        <f t="shared" si="2"/>
        <v>126</v>
      </c>
    </row>
    <row r="17" spans="2:53" ht="30" customHeight="1" thickBot="1">
      <c r="B17" s="50">
        <v>8</v>
      </c>
      <c r="C17" s="47">
        <v>108</v>
      </c>
      <c r="D17" s="567"/>
      <c r="E17" s="527"/>
      <c r="F17" s="527"/>
      <c r="G17" s="636"/>
      <c r="H17" s="637"/>
      <c r="I17" s="527"/>
      <c r="J17" s="527"/>
      <c r="K17" s="568"/>
      <c r="L17" s="526"/>
      <c r="M17" s="527"/>
      <c r="N17" s="527"/>
      <c r="O17" s="636"/>
      <c r="P17" s="637"/>
      <c r="Q17" s="527"/>
      <c r="R17" s="527"/>
      <c r="S17" s="568"/>
      <c r="T17" s="520" t="str">
        <f t="shared" si="3"/>
        <v/>
      </c>
      <c r="U17" s="485"/>
      <c r="V17" s="638"/>
      <c r="W17" s="639"/>
      <c r="X17" s="640"/>
      <c r="Y17" s="641"/>
      <c r="Z17" s="641"/>
      <c r="AA17" s="641"/>
      <c r="AB17" s="641"/>
      <c r="AC17" s="642"/>
      <c r="AD17" s="643"/>
      <c r="AE17" s="644"/>
      <c r="AF17" s="644"/>
      <c r="AG17" s="644"/>
      <c r="AH17" s="645"/>
      <c r="AI17" s="630"/>
      <c r="AJ17" s="631"/>
      <c r="AK17" s="632"/>
      <c r="AL17" s="630"/>
      <c r="AM17" s="631"/>
      <c r="AN17" s="632"/>
      <c r="AO17" s="633" t="str">
        <f t="shared" si="4"/>
        <v/>
      </c>
      <c r="AP17" s="634"/>
      <c r="AQ17" s="634"/>
      <c r="AR17" s="635"/>
      <c r="AS17" s="298"/>
      <c r="AT17" s="300"/>
      <c r="AU17" s="298"/>
      <c r="AV17" s="301"/>
      <c r="BA17" s="215">
        <f t="shared" si="2"/>
        <v>126</v>
      </c>
    </row>
    <row r="18" spans="2:53" ht="30" customHeight="1" thickBot="1">
      <c r="B18" s="50">
        <v>9</v>
      </c>
      <c r="C18" s="47">
        <v>109</v>
      </c>
      <c r="D18" s="567"/>
      <c r="E18" s="527"/>
      <c r="F18" s="527"/>
      <c r="G18" s="636"/>
      <c r="H18" s="637"/>
      <c r="I18" s="527"/>
      <c r="J18" s="527"/>
      <c r="K18" s="568"/>
      <c r="L18" s="526"/>
      <c r="M18" s="527"/>
      <c r="N18" s="527"/>
      <c r="O18" s="636"/>
      <c r="P18" s="637"/>
      <c r="Q18" s="527"/>
      <c r="R18" s="527"/>
      <c r="S18" s="568"/>
      <c r="T18" s="520" t="str">
        <f t="shared" si="3"/>
        <v/>
      </c>
      <c r="U18" s="485"/>
      <c r="V18" s="638"/>
      <c r="W18" s="639"/>
      <c r="X18" s="640"/>
      <c r="Y18" s="641"/>
      <c r="Z18" s="641"/>
      <c r="AA18" s="641"/>
      <c r="AB18" s="641"/>
      <c r="AC18" s="642"/>
      <c r="AD18" s="643"/>
      <c r="AE18" s="644"/>
      <c r="AF18" s="644"/>
      <c r="AG18" s="644"/>
      <c r="AH18" s="645"/>
      <c r="AI18" s="630"/>
      <c r="AJ18" s="631"/>
      <c r="AK18" s="632"/>
      <c r="AL18" s="630"/>
      <c r="AM18" s="631"/>
      <c r="AN18" s="632"/>
      <c r="AO18" s="633" t="str">
        <f t="shared" si="4"/>
        <v/>
      </c>
      <c r="AP18" s="634"/>
      <c r="AQ18" s="634"/>
      <c r="AR18" s="635"/>
      <c r="AS18" s="298"/>
      <c r="AT18" s="300"/>
      <c r="AU18" s="298"/>
      <c r="AV18" s="301"/>
      <c r="BA18" s="215">
        <f t="shared" si="2"/>
        <v>126</v>
      </c>
    </row>
    <row r="19" spans="2:53" ht="30" customHeight="1" thickBot="1">
      <c r="B19" s="50">
        <v>10</v>
      </c>
      <c r="C19" s="47">
        <v>110</v>
      </c>
      <c r="D19" s="567"/>
      <c r="E19" s="527"/>
      <c r="F19" s="527"/>
      <c r="G19" s="636"/>
      <c r="H19" s="637"/>
      <c r="I19" s="527"/>
      <c r="J19" s="527"/>
      <c r="K19" s="568"/>
      <c r="L19" s="526"/>
      <c r="M19" s="527"/>
      <c r="N19" s="527"/>
      <c r="O19" s="636"/>
      <c r="P19" s="637"/>
      <c r="Q19" s="527"/>
      <c r="R19" s="527"/>
      <c r="S19" s="568"/>
      <c r="T19" s="520" t="str">
        <f t="shared" si="3"/>
        <v/>
      </c>
      <c r="U19" s="485"/>
      <c r="V19" s="638"/>
      <c r="W19" s="639"/>
      <c r="X19" s="640"/>
      <c r="Y19" s="641"/>
      <c r="Z19" s="641"/>
      <c r="AA19" s="641"/>
      <c r="AB19" s="641"/>
      <c r="AC19" s="642"/>
      <c r="AD19" s="643"/>
      <c r="AE19" s="644"/>
      <c r="AF19" s="644"/>
      <c r="AG19" s="644"/>
      <c r="AH19" s="645"/>
      <c r="AI19" s="630"/>
      <c r="AJ19" s="631"/>
      <c r="AK19" s="632"/>
      <c r="AL19" s="630"/>
      <c r="AM19" s="631"/>
      <c r="AN19" s="632"/>
      <c r="AO19" s="633" t="str">
        <f t="shared" si="4"/>
        <v/>
      </c>
      <c r="AP19" s="634"/>
      <c r="AQ19" s="634"/>
      <c r="AR19" s="635"/>
      <c r="AS19" s="298"/>
      <c r="AT19" s="300"/>
      <c r="AU19" s="298"/>
      <c r="AV19" s="301"/>
      <c r="BA19" s="215">
        <f t="shared" si="2"/>
        <v>126</v>
      </c>
    </row>
    <row r="20" spans="2:53" ht="30" customHeight="1" thickBot="1">
      <c r="B20" s="50">
        <v>11</v>
      </c>
      <c r="C20" s="47">
        <v>111</v>
      </c>
      <c r="D20" s="567"/>
      <c r="E20" s="527"/>
      <c r="F20" s="527"/>
      <c r="G20" s="636"/>
      <c r="H20" s="637"/>
      <c r="I20" s="527"/>
      <c r="J20" s="527"/>
      <c r="K20" s="568"/>
      <c r="L20" s="526"/>
      <c r="M20" s="527"/>
      <c r="N20" s="527"/>
      <c r="O20" s="636"/>
      <c r="P20" s="637"/>
      <c r="Q20" s="527"/>
      <c r="R20" s="527"/>
      <c r="S20" s="568"/>
      <c r="T20" s="520" t="str">
        <f t="shared" ref="T20:T33" si="5">IF(X20="","",VLOOKUP(BA20,$BA$4:$BB$8,2,TRUE))</f>
        <v/>
      </c>
      <c r="U20" s="485"/>
      <c r="V20" s="638"/>
      <c r="W20" s="639"/>
      <c r="X20" s="640"/>
      <c r="Y20" s="641"/>
      <c r="Z20" s="641"/>
      <c r="AA20" s="641"/>
      <c r="AB20" s="641"/>
      <c r="AC20" s="642"/>
      <c r="AD20" s="643"/>
      <c r="AE20" s="644"/>
      <c r="AF20" s="644"/>
      <c r="AG20" s="644"/>
      <c r="AH20" s="645"/>
      <c r="AI20" s="630"/>
      <c r="AJ20" s="631"/>
      <c r="AK20" s="632"/>
      <c r="AL20" s="630"/>
      <c r="AM20" s="631"/>
      <c r="AN20" s="632"/>
      <c r="AO20" s="633" t="str">
        <f t="shared" ref="AO20:AO33" si="6">IF(AL20&gt;90,"90kg超",IF(AL20&gt;81,"90kg",IF(AL20&gt;73,"81kg",IF(AL20&gt;66,"73kg",IF(AL20&gt;60,"66kg",IF(AL20&gt;55,"60kg",IF(AL20&gt;50,"55kg",IF(AL20&gt;10,"50kg",""))))))))</f>
        <v/>
      </c>
      <c r="AP20" s="634"/>
      <c r="AQ20" s="634"/>
      <c r="AR20" s="635"/>
      <c r="AS20" s="298"/>
      <c r="AT20" s="300"/>
      <c r="AU20" s="298"/>
      <c r="AV20" s="301"/>
      <c r="BA20" s="215">
        <f t="shared" si="2"/>
        <v>126</v>
      </c>
    </row>
    <row r="21" spans="2:53" ht="30" customHeight="1" thickBot="1">
      <c r="B21" s="50">
        <v>12</v>
      </c>
      <c r="C21" s="47">
        <v>112</v>
      </c>
      <c r="D21" s="567"/>
      <c r="E21" s="527"/>
      <c r="F21" s="527"/>
      <c r="G21" s="636"/>
      <c r="H21" s="637"/>
      <c r="I21" s="527"/>
      <c r="J21" s="527"/>
      <c r="K21" s="568"/>
      <c r="L21" s="526"/>
      <c r="M21" s="527"/>
      <c r="N21" s="527"/>
      <c r="O21" s="636"/>
      <c r="P21" s="637"/>
      <c r="Q21" s="527"/>
      <c r="R21" s="527"/>
      <c r="S21" s="568"/>
      <c r="T21" s="520" t="str">
        <f t="shared" si="5"/>
        <v/>
      </c>
      <c r="U21" s="485"/>
      <c r="V21" s="638"/>
      <c r="W21" s="639"/>
      <c r="X21" s="640"/>
      <c r="Y21" s="641"/>
      <c r="Z21" s="641"/>
      <c r="AA21" s="641"/>
      <c r="AB21" s="641"/>
      <c r="AC21" s="642"/>
      <c r="AD21" s="643"/>
      <c r="AE21" s="644"/>
      <c r="AF21" s="644"/>
      <c r="AG21" s="644"/>
      <c r="AH21" s="645"/>
      <c r="AI21" s="630"/>
      <c r="AJ21" s="631"/>
      <c r="AK21" s="632"/>
      <c r="AL21" s="630"/>
      <c r="AM21" s="631"/>
      <c r="AN21" s="632"/>
      <c r="AO21" s="633" t="str">
        <f t="shared" si="6"/>
        <v/>
      </c>
      <c r="AP21" s="634"/>
      <c r="AQ21" s="634"/>
      <c r="AR21" s="635"/>
      <c r="AS21" s="298"/>
      <c r="AT21" s="300"/>
      <c r="AU21" s="298"/>
      <c r="AV21" s="301"/>
      <c r="BA21" s="215">
        <f t="shared" si="2"/>
        <v>126</v>
      </c>
    </row>
    <row r="22" spans="2:53" ht="30" customHeight="1" thickBot="1">
      <c r="B22" s="50">
        <v>13</v>
      </c>
      <c r="C22" s="47">
        <v>113</v>
      </c>
      <c r="D22" s="567"/>
      <c r="E22" s="527"/>
      <c r="F22" s="527"/>
      <c r="G22" s="636"/>
      <c r="H22" s="637"/>
      <c r="I22" s="527"/>
      <c r="J22" s="527"/>
      <c r="K22" s="568"/>
      <c r="L22" s="526"/>
      <c r="M22" s="527"/>
      <c r="N22" s="527"/>
      <c r="O22" s="636"/>
      <c r="P22" s="637"/>
      <c r="Q22" s="527"/>
      <c r="R22" s="527"/>
      <c r="S22" s="568"/>
      <c r="T22" s="520" t="str">
        <f t="shared" si="5"/>
        <v/>
      </c>
      <c r="U22" s="485"/>
      <c r="V22" s="638"/>
      <c r="W22" s="639"/>
      <c r="X22" s="640"/>
      <c r="Y22" s="641"/>
      <c r="Z22" s="641"/>
      <c r="AA22" s="641"/>
      <c r="AB22" s="641"/>
      <c r="AC22" s="642"/>
      <c r="AD22" s="643"/>
      <c r="AE22" s="644"/>
      <c r="AF22" s="644"/>
      <c r="AG22" s="644"/>
      <c r="AH22" s="645"/>
      <c r="AI22" s="630"/>
      <c r="AJ22" s="631"/>
      <c r="AK22" s="632"/>
      <c r="AL22" s="630"/>
      <c r="AM22" s="631"/>
      <c r="AN22" s="632"/>
      <c r="AO22" s="633" t="str">
        <f t="shared" si="6"/>
        <v/>
      </c>
      <c r="AP22" s="634"/>
      <c r="AQ22" s="634"/>
      <c r="AR22" s="635"/>
      <c r="AS22" s="298"/>
      <c r="AT22" s="300"/>
      <c r="AU22" s="298"/>
      <c r="AV22" s="301"/>
      <c r="BA22" s="215">
        <f t="shared" si="2"/>
        <v>126</v>
      </c>
    </row>
    <row r="23" spans="2:53" ht="30" customHeight="1" thickBot="1">
      <c r="B23" s="50">
        <v>14</v>
      </c>
      <c r="C23" s="47">
        <v>114</v>
      </c>
      <c r="D23" s="567"/>
      <c r="E23" s="527"/>
      <c r="F23" s="527"/>
      <c r="G23" s="636"/>
      <c r="H23" s="637"/>
      <c r="I23" s="527"/>
      <c r="J23" s="527"/>
      <c r="K23" s="568"/>
      <c r="L23" s="526"/>
      <c r="M23" s="527"/>
      <c r="N23" s="527"/>
      <c r="O23" s="636"/>
      <c r="P23" s="637"/>
      <c r="Q23" s="527"/>
      <c r="R23" s="527"/>
      <c r="S23" s="568"/>
      <c r="T23" s="520" t="str">
        <f t="shared" si="5"/>
        <v/>
      </c>
      <c r="U23" s="485"/>
      <c r="V23" s="638"/>
      <c r="W23" s="639"/>
      <c r="X23" s="640"/>
      <c r="Y23" s="641"/>
      <c r="Z23" s="641"/>
      <c r="AA23" s="641"/>
      <c r="AB23" s="641"/>
      <c r="AC23" s="642"/>
      <c r="AD23" s="643"/>
      <c r="AE23" s="644"/>
      <c r="AF23" s="644"/>
      <c r="AG23" s="644"/>
      <c r="AH23" s="645"/>
      <c r="AI23" s="630"/>
      <c r="AJ23" s="631"/>
      <c r="AK23" s="632"/>
      <c r="AL23" s="630"/>
      <c r="AM23" s="631"/>
      <c r="AN23" s="632"/>
      <c r="AO23" s="633" t="str">
        <f t="shared" si="6"/>
        <v/>
      </c>
      <c r="AP23" s="634"/>
      <c r="AQ23" s="634"/>
      <c r="AR23" s="635"/>
      <c r="AS23" s="298"/>
      <c r="AT23" s="300"/>
      <c r="AU23" s="298"/>
      <c r="AV23" s="301"/>
      <c r="BA23" s="215">
        <f t="shared" si="2"/>
        <v>126</v>
      </c>
    </row>
    <row r="24" spans="2:53" ht="30" customHeight="1" thickBot="1">
      <c r="B24" s="50">
        <v>15</v>
      </c>
      <c r="C24" s="47">
        <v>115</v>
      </c>
      <c r="D24" s="567"/>
      <c r="E24" s="527"/>
      <c r="F24" s="527"/>
      <c r="G24" s="636"/>
      <c r="H24" s="637"/>
      <c r="I24" s="527"/>
      <c r="J24" s="527"/>
      <c r="K24" s="568"/>
      <c r="L24" s="526"/>
      <c r="M24" s="527"/>
      <c r="N24" s="527"/>
      <c r="O24" s="636"/>
      <c r="P24" s="637"/>
      <c r="Q24" s="527"/>
      <c r="R24" s="527"/>
      <c r="S24" s="568"/>
      <c r="T24" s="520" t="str">
        <f t="shared" si="5"/>
        <v/>
      </c>
      <c r="U24" s="485"/>
      <c r="V24" s="638"/>
      <c r="W24" s="639"/>
      <c r="X24" s="640"/>
      <c r="Y24" s="641"/>
      <c r="Z24" s="641"/>
      <c r="AA24" s="641"/>
      <c r="AB24" s="641"/>
      <c r="AC24" s="642"/>
      <c r="AD24" s="643"/>
      <c r="AE24" s="644"/>
      <c r="AF24" s="644"/>
      <c r="AG24" s="644"/>
      <c r="AH24" s="645"/>
      <c r="AI24" s="630"/>
      <c r="AJ24" s="631"/>
      <c r="AK24" s="632"/>
      <c r="AL24" s="630"/>
      <c r="AM24" s="631"/>
      <c r="AN24" s="632"/>
      <c r="AO24" s="633" t="str">
        <f t="shared" si="6"/>
        <v/>
      </c>
      <c r="AP24" s="634"/>
      <c r="AQ24" s="634"/>
      <c r="AR24" s="635"/>
      <c r="AS24" s="298"/>
      <c r="AT24" s="300"/>
      <c r="AU24" s="298"/>
      <c r="AV24" s="301"/>
      <c r="BA24" s="215">
        <f t="shared" si="2"/>
        <v>126</v>
      </c>
    </row>
    <row r="25" spans="2:53" ht="30" customHeight="1" thickBot="1">
      <c r="B25" s="50">
        <v>16</v>
      </c>
      <c r="C25" s="47">
        <v>116</v>
      </c>
      <c r="D25" s="567"/>
      <c r="E25" s="527"/>
      <c r="F25" s="527"/>
      <c r="G25" s="636"/>
      <c r="H25" s="637"/>
      <c r="I25" s="527"/>
      <c r="J25" s="527"/>
      <c r="K25" s="568"/>
      <c r="L25" s="526"/>
      <c r="M25" s="527"/>
      <c r="N25" s="527"/>
      <c r="O25" s="636"/>
      <c r="P25" s="637"/>
      <c r="Q25" s="527"/>
      <c r="R25" s="527"/>
      <c r="S25" s="568"/>
      <c r="T25" s="520" t="str">
        <f t="shared" si="5"/>
        <v/>
      </c>
      <c r="U25" s="485"/>
      <c r="V25" s="638"/>
      <c r="W25" s="639"/>
      <c r="X25" s="640"/>
      <c r="Y25" s="641"/>
      <c r="Z25" s="641"/>
      <c r="AA25" s="641"/>
      <c r="AB25" s="641"/>
      <c r="AC25" s="642"/>
      <c r="AD25" s="643"/>
      <c r="AE25" s="644"/>
      <c r="AF25" s="644"/>
      <c r="AG25" s="644"/>
      <c r="AH25" s="645"/>
      <c r="AI25" s="630"/>
      <c r="AJ25" s="631"/>
      <c r="AK25" s="632"/>
      <c r="AL25" s="630"/>
      <c r="AM25" s="631"/>
      <c r="AN25" s="632"/>
      <c r="AO25" s="633" t="str">
        <f t="shared" si="6"/>
        <v/>
      </c>
      <c r="AP25" s="634"/>
      <c r="AQ25" s="634"/>
      <c r="AR25" s="635"/>
      <c r="AS25" s="298"/>
      <c r="AT25" s="300"/>
      <c r="AU25" s="298"/>
      <c r="AV25" s="301"/>
      <c r="BA25" s="215">
        <f t="shared" si="2"/>
        <v>126</v>
      </c>
    </row>
    <row r="26" spans="2:53" ht="30" customHeight="1" thickBot="1">
      <c r="B26" s="50">
        <v>17</v>
      </c>
      <c r="C26" s="47">
        <v>117</v>
      </c>
      <c r="D26" s="567"/>
      <c r="E26" s="527"/>
      <c r="F26" s="527"/>
      <c r="G26" s="636"/>
      <c r="H26" s="637"/>
      <c r="I26" s="527"/>
      <c r="J26" s="527"/>
      <c r="K26" s="568"/>
      <c r="L26" s="526"/>
      <c r="M26" s="527"/>
      <c r="N26" s="527"/>
      <c r="O26" s="636"/>
      <c r="P26" s="637"/>
      <c r="Q26" s="527"/>
      <c r="R26" s="527"/>
      <c r="S26" s="568"/>
      <c r="T26" s="520" t="str">
        <f t="shared" si="5"/>
        <v/>
      </c>
      <c r="U26" s="485"/>
      <c r="V26" s="638"/>
      <c r="W26" s="639"/>
      <c r="X26" s="640"/>
      <c r="Y26" s="641"/>
      <c r="Z26" s="641"/>
      <c r="AA26" s="641"/>
      <c r="AB26" s="641"/>
      <c r="AC26" s="642"/>
      <c r="AD26" s="643"/>
      <c r="AE26" s="644"/>
      <c r="AF26" s="644"/>
      <c r="AG26" s="644"/>
      <c r="AH26" s="645"/>
      <c r="AI26" s="630"/>
      <c r="AJ26" s="631"/>
      <c r="AK26" s="632"/>
      <c r="AL26" s="630"/>
      <c r="AM26" s="631"/>
      <c r="AN26" s="632"/>
      <c r="AO26" s="633" t="str">
        <f t="shared" si="6"/>
        <v/>
      </c>
      <c r="AP26" s="634"/>
      <c r="AQ26" s="634"/>
      <c r="AR26" s="635"/>
      <c r="AS26" s="298"/>
      <c r="AT26" s="300"/>
      <c r="AU26" s="298"/>
      <c r="AV26" s="301"/>
      <c r="BA26" s="215">
        <f t="shared" si="2"/>
        <v>126</v>
      </c>
    </row>
    <row r="27" spans="2:53" ht="30" customHeight="1" thickBot="1">
      <c r="B27" s="50">
        <v>18</v>
      </c>
      <c r="C27" s="47">
        <v>118</v>
      </c>
      <c r="D27" s="567"/>
      <c r="E27" s="527"/>
      <c r="F27" s="527"/>
      <c r="G27" s="636"/>
      <c r="H27" s="637"/>
      <c r="I27" s="527"/>
      <c r="J27" s="527"/>
      <c r="K27" s="568"/>
      <c r="L27" s="526"/>
      <c r="M27" s="527"/>
      <c r="N27" s="527"/>
      <c r="O27" s="636"/>
      <c r="P27" s="637"/>
      <c r="Q27" s="527"/>
      <c r="R27" s="527"/>
      <c r="S27" s="568"/>
      <c r="T27" s="520" t="str">
        <f t="shared" si="5"/>
        <v/>
      </c>
      <c r="U27" s="485"/>
      <c r="V27" s="638"/>
      <c r="W27" s="639"/>
      <c r="X27" s="640"/>
      <c r="Y27" s="641"/>
      <c r="Z27" s="641"/>
      <c r="AA27" s="641"/>
      <c r="AB27" s="641"/>
      <c r="AC27" s="642"/>
      <c r="AD27" s="643"/>
      <c r="AE27" s="644"/>
      <c r="AF27" s="644"/>
      <c r="AG27" s="644"/>
      <c r="AH27" s="645"/>
      <c r="AI27" s="630"/>
      <c r="AJ27" s="631"/>
      <c r="AK27" s="632"/>
      <c r="AL27" s="630"/>
      <c r="AM27" s="631"/>
      <c r="AN27" s="632"/>
      <c r="AO27" s="633" t="str">
        <f t="shared" si="6"/>
        <v/>
      </c>
      <c r="AP27" s="634"/>
      <c r="AQ27" s="634"/>
      <c r="AR27" s="635"/>
      <c r="AS27" s="298"/>
      <c r="AT27" s="300"/>
      <c r="AU27" s="298"/>
      <c r="AV27" s="301"/>
      <c r="BA27" s="215">
        <f t="shared" si="2"/>
        <v>126</v>
      </c>
    </row>
    <row r="28" spans="2:53" ht="30" customHeight="1" thickBot="1">
      <c r="B28" s="50">
        <v>19</v>
      </c>
      <c r="C28" s="47">
        <v>119</v>
      </c>
      <c r="D28" s="567"/>
      <c r="E28" s="527"/>
      <c r="F28" s="527"/>
      <c r="G28" s="636"/>
      <c r="H28" s="637"/>
      <c r="I28" s="527"/>
      <c r="J28" s="527"/>
      <c r="K28" s="568"/>
      <c r="L28" s="526"/>
      <c r="M28" s="527"/>
      <c r="N28" s="527"/>
      <c r="O28" s="636"/>
      <c r="P28" s="637"/>
      <c r="Q28" s="527"/>
      <c r="R28" s="527"/>
      <c r="S28" s="568"/>
      <c r="T28" s="520" t="str">
        <f t="shared" si="5"/>
        <v/>
      </c>
      <c r="U28" s="485"/>
      <c r="V28" s="638"/>
      <c r="W28" s="639"/>
      <c r="X28" s="640"/>
      <c r="Y28" s="641"/>
      <c r="Z28" s="641"/>
      <c r="AA28" s="641"/>
      <c r="AB28" s="641"/>
      <c r="AC28" s="642"/>
      <c r="AD28" s="643"/>
      <c r="AE28" s="644"/>
      <c r="AF28" s="644"/>
      <c r="AG28" s="644"/>
      <c r="AH28" s="645"/>
      <c r="AI28" s="630"/>
      <c r="AJ28" s="631"/>
      <c r="AK28" s="632"/>
      <c r="AL28" s="630"/>
      <c r="AM28" s="631"/>
      <c r="AN28" s="632"/>
      <c r="AO28" s="633" t="str">
        <f t="shared" si="6"/>
        <v/>
      </c>
      <c r="AP28" s="634"/>
      <c r="AQ28" s="634"/>
      <c r="AR28" s="635"/>
      <c r="AS28" s="298"/>
      <c r="AT28" s="300"/>
      <c r="AU28" s="298"/>
      <c r="AV28" s="301"/>
      <c r="BA28" s="215">
        <f t="shared" si="2"/>
        <v>126</v>
      </c>
    </row>
    <row r="29" spans="2:53" ht="30" customHeight="1" thickBot="1">
      <c r="B29" s="50">
        <v>20</v>
      </c>
      <c r="C29" s="47">
        <v>120</v>
      </c>
      <c r="D29" s="567"/>
      <c r="E29" s="527"/>
      <c r="F29" s="527"/>
      <c r="G29" s="636"/>
      <c r="H29" s="637"/>
      <c r="I29" s="527"/>
      <c r="J29" s="527"/>
      <c r="K29" s="568"/>
      <c r="L29" s="526"/>
      <c r="M29" s="527"/>
      <c r="N29" s="527"/>
      <c r="O29" s="636"/>
      <c r="P29" s="637"/>
      <c r="Q29" s="527"/>
      <c r="R29" s="527"/>
      <c r="S29" s="568"/>
      <c r="T29" s="520" t="str">
        <f t="shared" si="5"/>
        <v/>
      </c>
      <c r="U29" s="485"/>
      <c r="V29" s="638"/>
      <c r="W29" s="639"/>
      <c r="X29" s="640"/>
      <c r="Y29" s="641"/>
      <c r="Z29" s="641"/>
      <c r="AA29" s="641"/>
      <c r="AB29" s="641"/>
      <c r="AC29" s="642"/>
      <c r="AD29" s="643"/>
      <c r="AE29" s="644"/>
      <c r="AF29" s="644"/>
      <c r="AG29" s="644"/>
      <c r="AH29" s="645"/>
      <c r="AI29" s="630"/>
      <c r="AJ29" s="631"/>
      <c r="AK29" s="632"/>
      <c r="AL29" s="630"/>
      <c r="AM29" s="631"/>
      <c r="AN29" s="632"/>
      <c r="AO29" s="633" t="str">
        <f t="shared" si="6"/>
        <v/>
      </c>
      <c r="AP29" s="634"/>
      <c r="AQ29" s="634"/>
      <c r="AR29" s="635"/>
      <c r="AS29" s="298"/>
      <c r="AT29" s="300"/>
      <c r="AU29" s="298"/>
      <c r="AV29" s="301"/>
      <c r="BA29" s="215">
        <f t="shared" si="2"/>
        <v>126</v>
      </c>
    </row>
    <row r="30" spans="2:53" ht="30" customHeight="1" thickBot="1">
      <c r="B30" s="50">
        <v>21</v>
      </c>
      <c r="C30" s="47">
        <v>121</v>
      </c>
      <c r="D30" s="567"/>
      <c r="E30" s="527"/>
      <c r="F30" s="527"/>
      <c r="G30" s="636"/>
      <c r="H30" s="637"/>
      <c r="I30" s="527"/>
      <c r="J30" s="527"/>
      <c r="K30" s="568"/>
      <c r="L30" s="526"/>
      <c r="M30" s="527"/>
      <c r="N30" s="527"/>
      <c r="O30" s="636"/>
      <c r="P30" s="637"/>
      <c r="Q30" s="527"/>
      <c r="R30" s="527"/>
      <c r="S30" s="568"/>
      <c r="T30" s="520" t="str">
        <f t="shared" si="5"/>
        <v/>
      </c>
      <c r="U30" s="485"/>
      <c r="V30" s="638"/>
      <c r="W30" s="639"/>
      <c r="X30" s="640"/>
      <c r="Y30" s="641"/>
      <c r="Z30" s="641"/>
      <c r="AA30" s="641"/>
      <c r="AB30" s="641"/>
      <c r="AC30" s="642"/>
      <c r="AD30" s="643"/>
      <c r="AE30" s="644"/>
      <c r="AF30" s="644"/>
      <c r="AG30" s="644"/>
      <c r="AH30" s="645"/>
      <c r="AI30" s="630"/>
      <c r="AJ30" s="631"/>
      <c r="AK30" s="632"/>
      <c r="AL30" s="630"/>
      <c r="AM30" s="631"/>
      <c r="AN30" s="632"/>
      <c r="AO30" s="633" t="str">
        <f t="shared" si="6"/>
        <v/>
      </c>
      <c r="AP30" s="634"/>
      <c r="AQ30" s="634"/>
      <c r="AR30" s="635"/>
      <c r="AS30" s="298"/>
      <c r="AT30" s="300"/>
      <c r="AU30" s="298"/>
      <c r="AV30" s="301"/>
      <c r="BA30" s="215">
        <f t="shared" si="2"/>
        <v>126</v>
      </c>
    </row>
    <row r="31" spans="2:53" ht="30" customHeight="1" thickBot="1">
      <c r="B31" s="50">
        <v>22</v>
      </c>
      <c r="C31" s="47">
        <v>121</v>
      </c>
      <c r="D31" s="567"/>
      <c r="E31" s="527"/>
      <c r="F31" s="527"/>
      <c r="G31" s="636"/>
      <c r="H31" s="637"/>
      <c r="I31" s="527"/>
      <c r="J31" s="527"/>
      <c r="K31" s="568"/>
      <c r="L31" s="526"/>
      <c r="M31" s="527"/>
      <c r="N31" s="527"/>
      <c r="O31" s="636"/>
      <c r="P31" s="637"/>
      <c r="Q31" s="527"/>
      <c r="R31" s="527"/>
      <c r="S31" s="568"/>
      <c r="T31" s="520" t="str">
        <f t="shared" si="5"/>
        <v/>
      </c>
      <c r="U31" s="485"/>
      <c r="V31" s="638"/>
      <c r="W31" s="639"/>
      <c r="X31" s="640"/>
      <c r="Y31" s="641"/>
      <c r="Z31" s="641"/>
      <c r="AA31" s="641"/>
      <c r="AB31" s="641"/>
      <c r="AC31" s="642"/>
      <c r="AD31" s="643"/>
      <c r="AE31" s="644"/>
      <c r="AF31" s="644"/>
      <c r="AG31" s="644"/>
      <c r="AH31" s="645"/>
      <c r="AI31" s="630"/>
      <c r="AJ31" s="631"/>
      <c r="AK31" s="632"/>
      <c r="AL31" s="630"/>
      <c r="AM31" s="631"/>
      <c r="AN31" s="632"/>
      <c r="AO31" s="633" t="str">
        <f t="shared" si="6"/>
        <v/>
      </c>
      <c r="AP31" s="634"/>
      <c r="AQ31" s="634"/>
      <c r="AR31" s="635"/>
      <c r="AS31" s="298"/>
      <c r="AT31" s="300"/>
      <c r="AU31" s="298"/>
      <c r="AV31" s="301"/>
      <c r="BA31" s="215">
        <f t="shared" si="2"/>
        <v>126</v>
      </c>
    </row>
    <row r="32" spans="2:53" ht="30" customHeight="1" thickBot="1">
      <c r="B32" s="50">
        <v>23</v>
      </c>
      <c r="C32" s="47">
        <v>121</v>
      </c>
      <c r="D32" s="567"/>
      <c r="E32" s="527"/>
      <c r="F32" s="527"/>
      <c r="G32" s="636"/>
      <c r="H32" s="637"/>
      <c r="I32" s="527"/>
      <c r="J32" s="527"/>
      <c r="K32" s="568"/>
      <c r="L32" s="526"/>
      <c r="M32" s="527"/>
      <c r="N32" s="527"/>
      <c r="O32" s="636"/>
      <c r="P32" s="637"/>
      <c r="Q32" s="527"/>
      <c r="R32" s="527"/>
      <c r="S32" s="568"/>
      <c r="T32" s="520" t="str">
        <f t="shared" si="5"/>
        <v/>
      </c>
      <c r="U32" s="485"/>
      <c r="V32" s="638"/>
      <c r="W32" s="639"/>
      <c r="X32" s="640"/>
      <c r="Y32" s="641"/>
      <c r="Z32" s="641"/>
      <c r="AA32" s="641"/>
      <c r="AB32" s="641"/>
      <c r="AC32" s="642"/>
      <c r="AD32" s="643"/>
      <c r="AE32" s="644"/>
      <c r="AF32" s="644"/>
      <c r="AG32" s="644"/>
      <c r="AH32" s="645"/>
      <c r="AI32" s="630"/>
      <c r="AJ32" s="631"/>
      <c r="AK32" s="632"/>
      <c r="AL32" s="630"/>
      <c r="AM32" s="631"/>
      <c r="AN32" s="632"/>
      <c r="AO32" s="633" t="str">
        <f t="shared" si="6"/>
        <v/>
      </c>
      <c r="AP32" s="634"/>
      <c r="AQ32" s="634"/>
      <c r="AR32" s="635"/>
      <c r="AS32" s="298"/>
      <c r="AT32" s="300"/>
      <c r="AU32" s="298"/>
      <c r="AV32" s="301"/>
      <c r="BA32" s="215">
        <f t="shared" si="2"/>
        <v>126</v>
      </c>
    </row>
    <row r="33" spans="2:53" ht="30" customHeight="1" thickBot="1">
      <c r="B33" s="50">
        <v>24</v>
      </c>
      <c r="C33" s="47">
        <v>121</v>
      </c>
      <c r="D33" s="567"/>
      <c r="E33" s="527"/>
      <c r="F33" s="527"/>
      <c r="G33" s="636"/>
      <c r="H33" s="637"/>
      <c r="I33" s="527"/>
      <c r="J33" s="527"/>
      <c r="K33" s="568"/>
      <c r="L33" s="526"/>
      <c r="M33" s="527"/>
      <c r="N33" s="527"/>
      <c r="O33" s="636"/>
      <c r="P33" s="637"/>
      <c r="Q33" s="527"/>
      <c r="R33" s="527"/>
      <c r="S33" s="568"/>
      <c r="T33" s="520" t="str">
        <f t="shared" si="5"/>
        <v/>
      </c>
      <c r="U33" s="485"/>
      <c r="V33" s="638"/>
      <c r="W33" s="639"/>
      <c r="X33" s="640"/>
      <c r="Y33" s="641"/>
      <c r="Z33" s="641"/>
      <c r="AA33" s="641"/>
      <c r="AB33" s="641"/>
      <c r="AC33" s="642"/>
      <c r="AD33" s="643"/>
      <c r="AE33" s="644"/>
      <c r="AF33" s="644"/>
      <c r="AG33" s="644"/>
      <c r="AH33" s="645"/>
      <c r="AI33" s="630"/>
      <c r="AJ33" s="631"/>
      <c r="AK33" s="632"/>
      <c r="AL33" s="630"/>
      <c r="AM33" s="631"/>
      <c r="AN33" s="632"/>
      <c r="AO33" s="633" t="str">
        <f t="shared" si="6"/>
        <v/>
      </c>
      <c r="AP33" s="634"/>
      <c r="AQ33" s="634"/>
      <c r="AR33" s="635"/>
      <c r="AS33" s="298"/>
      <c r="AT33" s="300"/>
      <c r="AU33" s="298"/>
      <c r="AV33" s="301"/>
      <c r="BA33" s="215">
        <f t="shared" si="2"/>
        <v>126</v>
      </c>
    </row>
  </sheetData>
  <sheetProtection sheet="1" objects="1" scenarios="1"/>
  <protectedRanges>
    <protectedRange sqref="D10:S33 AS10:AV33 V10:W33 AD10:AN33" name="すべて"/>
    <protectedRange sqref="X10:AC33" name="すべて_1"/>
  </protectedRanges>
  <customSheetViews>
    <customSheetView guid="{5D963F3A-B207-4215-A36A-BBA0BD90DFE4}" showGridLines="0" hiddenColumns="1">
      <pane xSplit="2" ySplit="9" topLeftCell="D10" activePane="bottomRight" state="frozen"/>
      <selection pane="bottomRight" activeCell="D1" sqref="D1:I1"/>
      <colBreaks count="1" manualBreakCount="1">
        <brk id="45" max="1048575" man="1"/>
      </colBreaks>
      <pageMargins left="0.7" right="0.7" top="0.75" bottom="0.75" header="0.3" footer="0.3"/>
      <pageSetup paperSize="9" scale="93" orientation="portrait" r:id="rId1"/>
    </customSheetView>
  </customSheetViews>
  <mergeCells count="292">
    <mergeCell ref="AL6:AN8"/>
    <mergeCell ref="D7:G8"/>
    <mergeCell ref="H7:K8"/>
    <mergeCell ref="X10:AC10"/>
    <mergeCell ref="AD10:AH10"/>
    <mergeCell ref="AI10:AK10"/>
    <mergeCell ref="AL10:AN10"/>
    <mergeCell ref="AD9:AH9"/>
    <mergeCell ref="AI9:AK9"/>
    <mergeCell ref="AL9:AN9"/>
    <mergeCell ref="V9:W9"/>
    <mergeCell ref="X9:AC9"/>
    <mergeCell ref="X11:AC11"/>
    <mergeCell ref="AD11:AH11"/>
    <mergeCell ref="AI11:AK11"/>
    <mergeCell ref="AL11:AN11"/>
    <mergeCell ref="AO16:AR16"/>
    <mergeCell ref="D16:G16"/>
    <mergeCell ref="AO6:AR8"/>
    <mergeCell ref="D6:K6"/>
    <mergeCell ref="T6:U8"/>
    <mergeCell ref="V6:W8"/>
    <mergeCell ref="X6:AC8"/>
    <mergeCell ref="AD6:AH8"/>
    <mergeCell ref="AI6:AK8"/>
    <mergeCell ref="X12:AC12"/>
    <mergeCell ref="AD12:AH12"/>
    <mergeCell ref="AI12:AK12"/>
    <mergeCell ref="AL12:AN12"/>
    <mergeCell ref="X13:AC13"/>
    <mergeCell ref="AD13:AH13"/>
    <mergeCell ref="AI13:AK13"/>
    <mergeCell ref="AL13:AN13"/>
    <mergeCell ref="X14:AC14"/>
    <mergeCell ref="AD14:AH14"/>
    <mergeCell ref="AI14:AK14"/>
    <mergeCell ref="L12:O12"/>
    <mergeCell ref="P12:S12"/>
    <mergeCell ref="T12:U12"/>
    <mergeCell ref="V12:W12"/>
    <mergeCell ref="AO14:AR14"/>
    <mergeCell ref="D14:G14"/>
    <mergeCell ref="H14:K14"/>
    <mergeCell ref="L14:O14"/>
    <mergeCell ref="P14:S14"/>
    <mergeCell ref="T14:U14"/>
    <mergeCell ref="V14:W14"/>
    <mergeCell ref="AO13:AR13"/>
    <mergeCell ref="D13:G13"/>
    <mergeCell ref="H13:K13"/>
    <mergeCell ref="L13:O13"/>
    <mergeCell ref="P13:S13"/>
    <mergeCell ref="T13:U13"/>
    <mergeCell ref="V13:W13"/>
    <mergeCell ref="AO12:AR12"/>
    <mergeCell ref="D12:G12"/>
    <mergeCell ref="H12:K12"/>
    <mergeCell ref="AL14:AN14"/>
    <mergeCell ref="B6:B8"/>
    <mergeCell ref="AO10:AR10"/>
    <mergeCell ref="D10:G10"/>
    <mergeCell ref="H10:K10"/>
    <mergeCell ref="L10:O10"/>
    <mergeCell ref="P10:S10"/>
    <mergeCell ref="T10:U10"/>
    <mergeCell ref="AO11:AR11"/>
    <mergeCell ref="D11:G11"/>
    <mergeCell ref="H11:K11"/>
    <mergeCell ref="L11:O11"/>
    <mergeCell ref="P11:S11"/>
    <mergeCell ref="T11:U11"/>
    <mergeCell ref="AO9:AR9"/>
    <mergeCell ref="D9:G9"/>
    <mergeCell ref="H9:K9"/>
    <mergeCell ref="L9:O9"/>
    <mergeCell ref="P9:S9"/>
    <mergeCell ref="T9:U9"/>
    <mergeCell ref="L6:S6"/>
    <mergeCell ref="L7:O8"/>
    <mergeCell ref="P7:S8"/>
    <mergeCell ref="V10:W10"/>
    <mergeCell ref="V11:W11"/>
    <mergeCell ref="AO15:AR15"/>
    <mergeCell ref="D15:G15"/>
    <mergeCell ref="H15:K15"/>
    <mergeCell ref="L15:O15"/>
    <mergeCell ref="P15:S15"/>
    <mergeCell ref="T15:U15"/>
    <mergeCell ref="V15:W15"/>
    <mergeCell ref="X15:AC15"/>
    <mergeCell ref="AD15:AH15"/>
    <mergeCell ref="AI15:AK15"/>
    <mergeCell ref="AL15:AN15"/>
    <mergeCell ref="H16:K16"/>
    <mergeCell ref="L16:O16"/>
    <mergeCell ref="P16:S16"/>
    <mergeCell ref="T16:U16"/>
    <mergeCell ref="V16:W16"/>
    <mergeCell ref="X16:AC16"/>
    <mergeCell ref="AD16:AH16"/>
    <mergeCell ref="AI16:AK16"/>
    <mergeCell ref="AL16:AN16"/>
    <mergeCell ref="AI17:AK17"/>
    <mergeCell ref="AL17:AN17"/>
    <mergeCell ref="AO18:AR18"/>
    <mergeCell ref="D18:G18"/>
    <mergeCell ref="H18:K18"/>
    <mergeCell ref="L18:O18"/>
    <mergeCell ref="P18:S18"/>
    <mergeCell ref="T18:U18"/>
    <mergeCell ref="V18:W18"/>
    <mergeCell ref="X18:AC18"/>
    <mergeCell ref="AD18:AH18"/>
    <mergeCell ref="AI18:AK18"/>
    <mergeCell ref="AL18:AN18"/>
    <mergeCell ref="AO17:AR17"/>
    <mergeCell ref="D17:G17"/>
    <mergeCell ref="H17:K17"/>
    <mergeCell ref="L17:O17"/>
    <mergeCell ref="P17:S17"/>
    <mergeCell ref="T17:U17"/>
    <mergeCell ref="V17:W17"/>
    <mergeCell ref="X17:AC17"/>
    <mergeCell ref="AD17:AH17"/>
    <mergeCell ref="AI19:AK19"/>
    <mergeCell ref="AL19:AN19"/>
    <mergeCell ref="AO20:AR20"/>
    <mergeCell ref="D20:G20"/>
    <mergeCell ref="H20:K20"/>
    <mergeCell ref="L20:O20"/>
    <mergeCell ref="P20:S20"/>
    <mergeCell ref="T20:U20"/>
    <mergeCell ref="V20:W20"/>
    <mergeCell ref="X20:AC20"/>
    <mergeCell ref="AD20:AH20"/>
    <mergeCell ref="AI20:AK20"/>
    <mergeCell ref="AL20:AN20"/>
    <mergeCell ref="AO19:AR19"/>
    <mergeCell ref="D19:G19"/>
    <mergeCell ref="H19:K19"/>
    <mergeCell ref="L19:O19"/>
    <mergeCell ref="P19:S19"/>
    <mergeCell ref="T19:U19"/>
    <mergeCell ref="V19:W19"/>
    <mergeCell ref="X19:AC19"/>
    <mergeCell ref="AD19:AH19"/>
    <mergeCell ref="AI21:AK21"/>
    <mergeCell ref="AL21:AN21"/>
    <mergeCell ref="AO22:AR22"/>
    <mergeCell ref="D22:G22"/>
    <mergeCell ref="H22:K22"/>
    <mergeCell ref="L22:O22"/>
    <mergeCell ref="P22:S22"/>
    <mergeCell ref="T22:U22"/>
    <mergeCell ref="V22:W22"/>
    <mergeCell ref="X22:AC22"/>
    <mergeCell ref="AD22:AH22"/>
    <mergeCell ref="AI22:AK22"/>
    <mergeCell ref="AL22:AN22"/>
    <mergeCell ref="AO21:AR21"/>
    <mergeCell ref="D21:G21"/>
    <mergeCell ref="H21:K21"/>
    <mergeCell ref="L21:O21"/>
    <mergeCell ref="P21:S21"/>
    <mergeCell ref="T21:U21"/>
    <mergeCell ref="V21:W21"/>
    <mergeCell ref="X21:AC21"/>
    <mergeCell ref="AD21:AH21"/>
    <mergeCell ref="AI24:AK24"/>
    <mergeCell ref="AL24:AN24"/>
    <mergeCell ref="AO23:AR23"/>
    <mergeCell ref="D23:G23"/>
    <mergeCell ref="H23:K23"/>
    <mergeCell ref="L23:O23"/>
    <mergeCell ref="P23:S23"/>
    <mergeCell ref="T23:U23"/>
    <mergeCell ref="V23:W23"/>
    <mergeCell ref="X23:AC23"/>
    <mergeCell ref="AD23:AH23"/>
    <mergeCell ref="D1:I1"/>
    <mergeCell ref="AS6:AU8"/>
    <mergeCell ref="D25:G25"/>
    <mergeCell ref="H25:K25"/>
    <mergeCell ref="L25:O25"/>
    <mergeCell ref="P25:S25"/>
    <mergeCell ref="T25:U25"/>
    <mergeCell ref="V25:W25"/>
    <mergeCell ref="X25:AC25"/>
    <mergeCell ref="AD25:AH25"/>
    <mergeCell ref="AI25:AK25"/>
    <mergeCell ref="AL25:AN25"/>
    <mergeCell ref="AO25:AR25"/>
    <mergeCell ref="AI23:AK23"/>
    <mergeCell ref="AL23:AN23"/>
    <mergeCell ref="AO24:AR24"/>
    <mergeCell ref="D24:G24"/>
    <mergeCell ref="H24:K24"/>
    <mergeCell ref="L24:O24"/>
    <mergeCell ref="P24:S24"/>
    <mergeCell ref="T24:U24"/>
    <mergeCell ref="V24:W24"/>
    <mergeCell ref="X24:AC24"/>
    <mergeCell ref="AD24:AH24"/>
    <mergeCell ref="AL26:AN26"/>
    <mergeCell ref="AO26:AR26"/>
    <mergeCell ref="D27:G27"/>
    <mergeCell ref="H27:K27"/>
    <mergeCell ref="L27:O27"/>
    <mergeCell ref="P27:S27"/>
    <mergeCell ref="T27:U27"/>
    <mergeCell ref="V27:W27"/>
    <mergeCell ref="X27:AC27"/>
    <mergeCell ref="AD27:AH27"/>
    <mergeCell ref="AI27:AK27"/>
    <mergeCell ref="AL27:AN27"/>
    <mergeCell ref="AO27:AR27"/>
    <mergeCell ref="D26:G26"/>
    <mergeCell ref="H26:K26"/>
    <mergeCell ref="L26:O26"/>
    <mergeCell ref="P26:S26"/>
    <mergeCell ref="T26:U26"/>
    <mergeCell ref="V26:W26"/>
    <mergeCell ref="X26:AC26"/>
    <mergeCell ref="AD26:AH26"/>
    <mergeCell ref="AI26:AK26"/>
    <mergeCell ref="AL28:AN28"/>
    <mergeCell ref="AO28:AR28"/>
    <mergeCell ref="D29:G29"/>
    <mergeCell ref="H29:K29"/>
    <mergeCell ref="L29:O29"/>
    <mergeCell ref="P29:S29"/>
    <mergeCell ref="T29:U29"/>
    <mergeCell ref="V29:W29"/>
    <mergeCell ref="X29:AC29"/>
    <mergeCell ref="AD29:AH29"/>
    <mergeCell ref="AI29:AK29"/>
    <mergeCell ref="AL29:AN29"/>
    <mergeCell ref="AO29:AR29"/>
    <mergeCell ref="D28:G28"/>
    <mergeCell ref="H28:K28"/>
    <mergeCell ref="L28:O28"/>
    <mergeCell ref="P28:S28"/>
    <mergeCell ref="T28:U28"/>
    <mergeCell ref="V28:W28"/>
    <mergeCell ref="X28:AC28"/>
    <mergeCell ref="AD28:AH28"/>
    <mergeCell ref="AI28:AK28"/>
    <mergeCell ref="AO30:AR30"/>
    <mergeCell ref="D31:G31"/>
    <mergeCell ref="H31:K31"/>
    <mergeCell ref="L31:O31"/>
    <mergeCell ref="P31:S31"/>
    <mergeCell ref="T31:U31"/>
    <mergeCell ref="V31:W31"/>
    <mergeCell ref="X31:AC31"/>
    <mergeCell ref="AD31:AH31"/>
    <mergeCell ref="AI31:AK31"/>
    <mergeCell ref="AL31:AN31"/>
    <mergeCell ref="AO31:AR31"/>
    <mergeCell ref="D30:G30"/>
    <mergeCell ref="H30:K30"/>
    <mergeCell ref="L30:O30"/>
    <mergeCell ref="P30:S30"/>
    <mergeCell ref="T30:U30"/>
    <mergeCell ref="V30:W30"/>
    <mergeCell ref="X30:AC30"/>
    <mergeCell ref="AD30:AH30"/>
    <mergeCell ref="AI30:AK30"/>
    <mergeCell ref="AV6:AV8"/>
    <mergeCell ref="AL32:AN32"/>
    <mergeCell ref="AO32:AR32"/>
    <mergeCell ref="D33:G33"/>
    <mergeCell ref="H33:K33"/>
    <mergeCell ref="L33:O33"/>
    <mergeCell ref="P33:S33"/>
    <mergeCell ref="T33:U33"/>
    <mergeCell ref="V33:W33"/>
    <mergeCell ref="X33:AC33"/>
    <mergeCell ref="AD33:AH33"/>
    <mergeCell ref="AI33:AK33"/>
    <mergeCell ref="AL33:AN33"/>
    <mergeCell ref="AO33:AR33"/>
    <mergeCell ref="D32:G32"/>
    <mergeCell ref="H32:K32"/>
    <mergeCell ref="L32:O32"/>
    <mergeCell ref="P32:S32"/>
    <mergeCell ref="T32:U32"/>
    <mergeCell ref="V32:W32"/>
    <mergeCell ref="X32:AC32"/>
    <mergeCell ref="AD32:AH32"/>
    <mergeCell ref="AI32:AK32"/>
    <mergeCell ref="AL30:AN30"/>
  </mergeCells>
  <phoneticPr fontId="2"/>
  <conditionalFormatting sqref="D10:G33">
    <cfRule type="expression" dxfId="51" priority="10">
      <formula>H10&lt;&gt;""</formula>
    </cfRule>
  </conditionalFormatting>
  <conditionalFormatting sqref="D10:S33">
    <cfRule type="expression" dxfId="50" priority="9">
      <formula>D10&lt;&gt;""</formula>
    </cfRule>
  </conditionalFormatting>
  <conditionalFormatting sqref="H10:K33">
    <cfRule type="expression" dxfId="49" priority="18">
      <formula>D10&lt;&gt;""</formula>
    </cfRule>
  </conditionalFormatting>
  <conditionalFormatting sqref="L10:O33">
    <cfRule type="expression" dxfId="48" priority="16">
      <formula>D10&lt;&gt;""</formula>
    </cfRule>
  </conditionalFormatting>
  <conditionalFormatting sqref="P10:S33">
    <cfRule type="expression" dxfId="47" priority="14">
      <formula>D10&lt;&gt;""</formula>
    </cfRule>
  </conditionalFormatting>
  <conditionalFormatting sqref="X10:AC33">
    <cfRule type="expression" dxfId="46" priority="2">
      <formula>D10&lt;&gt;""</formula>
    </cfRule>
  </conditionalFormatting>
  <conditionalFormatting sqref="X10:AN33">
    <cfRule type="expression" dxfId="45" priority="1">
      <formula>X10&lt;&gt;""</formula>
    </cfRule>
  </conditionalFormatting>
  <conditionalFormatting sqref="AD10:AH33">
    <cfRule type="expression" dxfId="44" priority="8">
      <formula>D10&lt;&gt;""</formula>
    </cfRule>
  </conditionalFormatting>
  <conditionalFormatting sqref="AI10:AK33">
    <cfRule type="expression" dxfId="43" priority="6">
      <formula>D10&lt;&gt;""</formula>
    </cfRule>
  </conditionalFormatting>
  <conditionalFormatting sqref="AL10:AN33">
    <cfRule type="expression" dxfId="42" priority="4">
      <formula>D10&lt;&gt;""</formula>
    </cfRule>
  </conditionalFormatting>
  <dataValidations xWindow="487" yWindow="771" count="6">
    <dataValidation type="list" allowBlank="1" showInputMessage="1" showErrorMessage="1" sqref="AT10:AT33" xr:uid="{00000000-0002-0000-0200-000000000000}">
      <formula1>"(保),(外)"</formula1>
    </dataValidation>
    <dataValidation type="list" allowBlank="1" showInputMessage="1" showErrorMessage="1" sqref="V9:W9" xr:uid="{00000000-0002-0000-0200-000001000000}">
      <formula1>"初段,無"</formula1>
    </dataValidation>
    <dataValidation type="list" allowBlank="1" showInputMessage="1" showErrorMessage="1" sqref="AV9:AV33" xr:uid="{00000000-0002-0000-0200-000002000000}">
      <formula1>"外字あり"</formula1>
    </dataValidation>
    <dataValidation type="list" allowBlank="1" showInputMessage="1" showErrorMessage="1" sqref="V10:W33" xr:uid="{00000000-0002-0000-0200-000003000000}">
      <formula1>"初段,無,１"</formula1>
    </dataValidation>
    <dataValidation type="date" allowBlank="1" showInputMessage="1" showErrorMessage="1" errorTitle="もう一度入力してください" error="生年月日に誤りがあります。もう一度入力をしてください。" sqref="X9:AC9" xr:uid="{00000000-0002-0000-0200-000004000000}">
      <formula1>BB1</formula1>
      <formula2>BB2</formula2>
    </dataValidation>
    <dataValidation type="date" showDropDown="1" showInputMessage="1" showErrorMessage="1" prompt="西暦で、入力してください。_x000a_表示は、和暦となります。_x000a_申込書は、西暦で表示されます。" sqref="X10:AC33" xr:uid="{00000000-0002-0000-0200-000005000000}">
      <formula1>$BB$1</formula1>
      <formula2>$BB$2</formula2>
    </dataValidation>
  </dataValidations>
  <hyperlinks>
    <hyperlink ref="D1" location="Top!A1" display="Topへ戻る" xr:uid="{00000000-0004-0000-0200-000000000000}"/>
  </hyperlinks>
  <pageMargins left="0.7" right="0.7" top="0.75" bottom="0.75" header="0.3" footer="0.3"/>
  <pageSetup paperSize="8" scale="93"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BC25"/>
  <sheetViews>
    <sheetView showGridLines="0" showRowColHeaders="0" zoomScale="90" zoomScaleNormal="90" workbookViewId="0">
      <pane xSplit="2" ySplit="8" topLeftCell="D9" activePane="bottomRight" state="frozen"/>
      <selection activeCell="AO2" sqref="AO2"/>
      <selection pane="topRight" activeCell="AO2" sqref="AO2"/>
      <selection pane="bottomLeft" activeCell="AO2" sqref="AO2"/>
      <selection pane="bottomRight" activeCell="D1" sqref="D1:I1"/>
    </sheetView>
  </sheetViews>
  <sheetFormatPr defaultColWidth="9" defaultRowHeight="13"/>
  <cols>
    <col min="1" max="1" width="2.6328125" style="1" customWidth="1"/>
    <col min="2" max="2" width="3.08984375" style="1" customWidth="1"/>
    <col min="3" max="3" width="3.08984375" style="1" hidden="1" customWidth="1"/>
    <col min="4" max="19" width="3.08984375" style="1" customWidth="1"/>
    <col min="20" max="29" width="2.453125" style="1" customWidth="1"/>
    <col min="30" max="44" width="3.08984375" style="1" customWidth="1"/>
    <col min="45" max="45" width="15" style="1" customWidth="1"/>
    <col min="46" max="46" width="6.6328125" style="1" customWidth="1"/>
    <col min="47" max="47" width="15" style="1" customWidth="1"/>
    <col min="48" max="48" width="10.36328125" style="1" customWidth="1"/>
    <col min="49" max="52" width="2.6328125" style="1" customWidth="1"/>
    <col min="53" max="53" width="9" style="1" hidden="1" customWidth="1"/>
    <col min="54" max="54" width="12.90625" style="1" hidden="1" customWidth="1"/>
    <col min="55" max="55" width="9" style="1" hidden="1" customWidth="1"/>
    <col min="56" max="63" width="9" style="1" customWidth="1"/>
    <col min="64" max="64" width="9" style="1"/>
    <col min="65" max="66" width="9" style="1" customWidth="1"/>
    <col min="67" max="16384" width="9" style="1"/>
  </cols>
  <sheetData>
    <row r="1" spans="2:55" ht="26.25" customHeight="1">
      <c r="D1" s="646" t="s">
        <v>92</v>
      </c>
      <c r="E1" s="647"/>
      <c r="F1" s="647"/>
      <c r="G1" s="647"/>
      <c r="H1" s="647"/>
      <c r="I1" s="648"/>
      <c r="O1" s="74"/>
      <c r="P1" s="75"/>
      <c r="Q1" s="1" t="s">
        <v>103</v>
      </c>
      <c r="V1" s="76"/>
      <c r="W1" s="77"/>
      <c r="X1" s="1" t="s">
        <v>104</v>
      </c>
      <c r="AF1" s="338"/>
      <c r="AG1" s="339"/>
      <c r="AH1" s="1" t="s">
        <v>103</v>
      </c>
      <c r="AN1" s="296"/>
      <c r="AO1" s="297"/>
      <c r="AP1" s="1" t="s">
        <v>297</v>
      </c>
      <c r="BA1" s="1" t="s">
        <v>289</v>
      </c>
      <c r="BB1" s="292">
        <f>Top!$AD$4</f>
        <v>40270</v>
      </c>
      <c r="BC1" s="1" t="s">
        <v>290</v>
      </c>
    </row>
    <row r="2" spans="2:55" ht="11.25" customHeight="1">
      <c r="BA2" s="1" t="s">
        <v>291</v>
      </c>
      <c r="BB2" s="292">
        <f>Top!$AD$6</f>
        <v>41365</v>
      </c>
      <c r="BC2" s="1" t="s">
        <v>292</v>
      </c>
    </row>
    <row r="3" spans="2:55" ht="19">
      <c r="D3" s="3" t="s">
        <v>72</v>
      </c>
      <c r="E3" s="3"/>
      <c r="F3" s="3"/>
      <c r="G3" s="3"/>
      <c r="H3" s="2"/>
      <c r="I3" s="2"/>
      <c r="J3" s="2"/>
      <c r="K3" s="2"/>
      <c r="L3" s="2"/>
      <c r="M3" s="2"/>
      <c r="N3" s="2"/>
      <c r="O3" s="2"/>
      <c r="P3" s="2"/>
      <c r="Q3" s="2"/>
      <c r="R3" s="2"/>
      <c r="S3" s="2"/>
      <c r="T3" s="2"/>
      <c r="U3" s="2"/>
      <c r="V3" s="2"/>
      <c r="W3" s="2"/>
      <c r="X3" s="2"/>
      <c r="Y3" s="2"/>
      <c r="Z3" s="2"/>
      <c r="AA3" s="2"/>
      <c r="AB3" s="2"/>
      <c r="AC3" s="2"/>
      <c r="AD3" s="2"/>
      <c r="AE3" s="2"/>
      <c r="AF3" s="2"/>
      <c r="AG3" s="2"/>
      <c r="AH3" s="2"/>
      <c r="AI3" s="2"/>
      <c r="BA3" s="293">
        <f>Top!$AC$8</f>
        <v>2026</v>
      </c>
      <c r="BB3" s="1" t="s">
        <v>200</v>
      </c>
    </row>
    <row r="4" spans="2:55" ht="13.5" customHeight="1">
      <c r="BA4" s="1">
        <v>12</v>
      </c>
      <c r="BB4" s="1" t="s">
        <v>201</v>
      </c>
    </row>
    <row r="5" spans="2:55" ht="17" thickBot="1">
      <c r="D5" s="79" t="s">
        <v>73</v>
      </c>
      <c r="E5" s="80"/>
      <c r="F5" s="80"/>
      <c r="G5" s="80"/>
      <c r="H5"/>
      <c r="I5"/>
      <c r="J5"/>
      <c r="V5" s="28"/>
      <c r="W5" s="28"/>
      <c r="X5" s="28"/>
      <c r="Y5" s="28"/>
      <c r="Z5" s="28"/>
      <c r="AA5" s="28"/>
      <c r="AB5" s="28"/>
      <c r="AC5" s="28"/>
      <c r="AD5" s="28"/>
      <c r="AE5" s="28"/>
      <c r="AF5" s="28"/>
      <c r="AG5" s="28"/>
      <c r="AH5" s="28"/>
      <c r="AI5" s="1" t="s">
        <v>13</v>
      </c>
      <c r="AJ5" s="28"/>
      <c r="AK5" s="28"/>
      <c r="AM5" s="28"/>
      <c r="AN5" s="28"/>
      <c r="BA5" s="1">
        <v>13</v>
      </c>
      <c r="BB5" s="1">
        <v>1</v>
      </c>
    </row>
    <row r="6" spans="2:55" ht="13.5" customHeight="1" thickBot="1">
      <c r="B6" s="658" t="s">
        <v>71</v>
      </c>
      <c r="C6" s="45"/>
      <c r="D6" s="678" t="s">
        <v>67</v>
      </c>
      <c r="E6" s="668"/>
      <c r="F6" s="668"/>
      <c r="G6" s="668"/>
      <c r="H6" s="668"/>
      <c r="I6" s="668"/>
      <c r="J6" s="668"/>
      <c r="K6" s="669"/>
      <c r="L6" s="667" t="s">
        <v>66</v>
      </c>
      <c r="M6" s="668"/>
      <c r="N6" s="668"/>
      <c r="O6" s="668"/>
      <c r="P6" s="668"/>
      <c r="Q6" s="668"/>
      <c r="R6" s="668"/>
      <c r="S6" s="669"/>
      <c r="T6" s="679" t="s">
        <v>4</v>
      </c>
      <c r="U6" s="679"/>
      <c r="V6" s="679" t="s">
        <v>5</v>
      </c>
      <c r="W6" s="679"/>
      <c r="X6" s="679" t="s">
        <v>6</v>
      </c>
      <c r="Y6" s="679"/>
      <c r="Z6" s="679"/>
      <c r="AA6" s="679"/>
      <c r="AB6" s="679"/>
      <c r="AC6" s="679"/>
      <c r="AD6" s="682" t="s">
        <v>309</v>
      </c>
      <c r="AE6" s="679"/>
      <c r="AF6" s="679"/>
      <c r="AG6" s="679"/>
      <c r="AH6" s="679"/>
      <c r="AI6" s="451" t="s">
        <v>7</v>
      </c>
      <c r="AJ6" s="451"/>
      <c r="AK6" s="451"/>
      <c r="AL6" s="451" t="s">
        <v>8</v>
      </c>
      <c r="AM6" s="451"/>
      <c r="AN6" s="451"/>
      <c r="AO6" s="649" t="s">
        <v>70</v>
      </c>
      <c r="AP6" s="675"/>
      <c r="AQ6" s="675"/>
      <c r="AR6" s="691"/>
      <c r="AS6" s="649" t="s">
        <v>167</v>
      </c>
      <c r="AT6" s="650"/>
      <c r="AU6" s="651"/>
      <c r="AV6" s="629" t="s">
        <v>183</v>
      </c>
      <c r="BA6" s="1">
        <v>14</v>
      </c>
      <c r="BB6" s="1">
        <v>2</v>
      </c>
    </row>
    <row r="7" spans="2:55" ht="13.5" thickBot="1">
      <c r="B7" s="659"/>
      <c r="C7" s="28"/>
      <c r="D7" s="684" t="s">
        <v>9</v>
      </c>
      <c r="E7" s="671"/>
      <c r="F7" s="671"/>
      <c r="G7" s="671"/>
      <c r="H7" s="686" t="s">
        <v>10</v>
      </c>
      <c r="I7" s="671"/>
      <c r="J7" s="671"/>
      <c r="K7" s="674"/>
      <c r="L7" s="670" t="s">
        <v>68</v>
      </c>
      <c r="M7" s="671"/>
      <c r="N7" s="671"/>
      <c r="O7" s="672"/>
      <c r="P7" s="671" t="s">
        <v>69</v>
      </c>
      <c r="Q7" s="671"/>
      <c r="R7" s="671"/>
      <c r="S7" s="674"/>
      <c r="T7" s="680"/>
      <c r="U7" s="680"/>
      <c r="V7" s="680"/>
      <c r="W7" s="680"/>
      <c r="X7" s="680"/>
      <c r="Y7" s="680"/>
      <c r="Z7" s="680"/>
      <c r="AA7" s="680"/>
      <c r="AB7" s="680"/>
      <c r="AC7" s="680"/>
      <c r="AD7" s="680"/>
      <c r="AE7" s="680"/>
      <c r="AF7" s="680"/>
      <c r="AG7" s="680"/>
      <c r="AH7" s="680"/>
      <c r="AI7" s="488"/>
      <c r="AJ7" s="488"/>
      <c r="AK7" s="488"/>
      <c r="AL7" s="488"/>
      <c r="AM7" s="488"/>
      <c r="AN7" s="488"/>
      <c r="AO7" s="676"/>
      <c r="AP7" s="677"/>
      <c r="AQ7" s="677"/>
      <c r="AR7" s="692"/>
      <c r="AS7" s="652"/>
      <c r="AT7" s="653"/>
      <c r="AU7" s="654"/>
      <c r="AV7" s="629"/>
      <c r="BA7" s="1">
        <v>15</v>
      </c>
      <c r="BB7" s="1">
        <v>3</v>
      </c>
    </row>
    <row r="8" spans="2:55" ht="13.5" thickBot="1">
      <c r="B8" s="660"/>
      <c r="C8" s="46"/>
      <c r="D8" s="685"/>
      <c r="E8" s="634"/>
      <c r="F8" s="634"/>
      <c r="G8" s="634"/>
      <c r="H8" s="687"/>
      <c r="I8" s="634"/>
      <c r="J8" s="634"/>
      <c r="K8" s="635"/>
      <c r="L8" s="633"/>
      <c r="M8" s="634"/>
      <c r="N8" s="634"/>
      <c r="O8" s="673"/>
      <c r="P8" s="634"/>
      <c r="Q8" s="634"/>
      <c r="R8" s="634"/>
      <c r="S8" s="635"/>
      <c r="T8" s="681"/>
      <c r="U8" s="681"/>
      <c r="V8" s="681"/>
      <c r="W8" s="681"/>
      <c r="X8" s="681"/>
      <c r="Y8" s="681"/>
      <c r="Z8" s="681"/>
      <c r="AA8" s="681"/>
      <c r="AB8" s="681"/>
      <c r="AC8" s="681"/>
      <c r="AD8" s="681"/>
      <c r="AE8" s="681"/>
      <c r="AF8" s="681"/>
      <c r="AG8" s="681"/>
      <c r="AH8" s="681"/>
      <c r="AI8" s="683"/>
      <c r="AJ8" s="683"/>
      <c r="AK8" s="683"/>
      <c r="AL8" s="683"/>
      <c r="AM8" s="683"/>
      <c r="AN8" s="683"/>
      <c r="AO8" s="633"/>
      <c r="AP8" s="634"/>
      <c r="AQ8" s="634"/>
      <c r="AR8" s="635"/>
      <c r="AS8" s="655"/>
      <c r="AT8" s="656"/>
      <c r="AU8" s="657"/>
      <c r="AV8" s="629"/>
      <c r="BA8" s="1">
        <v>16</v>
      </c>
      <c r="BB8" s="1" t="s">
        <v>201</v>
      </c>
    </row>
    <row r="9" spans="2:55" ht="22.5" customHeight="1" thickBot="1">
      <c r="B9" s="51" t="s">
        <v>74</v>
      </c>
      <c r="C9" s="46"/>
      <c r="D9" s="567" t="s">
        <v>394</v>
      </c>
      <c r="E9" s="527"/>
      <c r="F9" s="527"/>
      <c r="G9" s="636"/>
      <c r="H9" s="637" t="s">
        <v>395</v>
      </c>
      <c r="I9" s="527"/>
      <c r="J9" s="527"/>
      <c r="K9" s="568"/>
      <c r="L9" s="526" t="s">
        <v>396</v>
      </c>
      <c r="M9" s="527"/>
      <c r="N9" s="527"/>
      <c r="O9" s="636"/>
      <c r="P9" s="637" t="s">
        <v>397</v>
      </c>
      <c r="Q9" s="527"/>
      <c r="R9" s="527"/>
      <c r="S9" s="568"/>
      <c r="T9" s="520" t="str">
        <f>IF(X9="","",VLOOKUP(BA9,$BA$4:$BB$8,2,TRUE))</f>
        <v>×</v>
      </c>
      <c r="U9" s="485"/>
      <c r="V9" s="638" t="s">
        <v>177</v>
      </c>
      <c r="W9" s="639"/>
      <c r="X9" s="640">
        <v>39934</v>
      </c>
      <c r="Y9" s="641"/>
      <c r="Z9" s="641"/>
      <c r="AA9" s="641"/>
      <c r="AB9" s="641"/>
      <c r="AC9" s="642"/>
      <c r="AD9" s="643">
        <v>111222333</v>
      </c>
      <c r="AE9" s="644"/>
      <c r="AF9" s="644"/>
      <c r="AG9" s="644"/>
      <c r="AH9" s="645"/>
      <c r="AI9" s="630">
        <v>148</v>
      </c>
      <c r="AJ9" s="631"/>
      <c r="AK9" s="632"/>
      <c r="AL9" s="630">
        <v>39</v>
      </c>
      <c r="AM9" s="631"/>
      <c r="AN9" s="632"/>
      <c r="AO9" s="661" t="str">
        <f t="shared" ref="AO9:AO13" si="0">IF(AL9&gt;70,"70kg超",IF(AL9&gt;63,"70kg",IF(AL9&gt;57,"63kg",IF(AL9&gt;52,"57kg",IF(AL9&gt;48,"52kg",IF(AL9&gt;44,"48kg",IF(AL9&gt;40,"44kg",IF(AL9&gt;10,"40kg",""))))))))</f>
        <v>40kg</v>
      </c>
      <c r="AP9" s="662"/>
      <c r="AQ9" s="662"/>
      <c r="AR9" s="663"/>
      <c r="AS9" s="298" t="s">
        <v>168</v>
      </c>
      <c r="AT9" s="299" t="s">
        <v>169</v>
      </c>
      <c r="AU9" s="302" t="s">
        <v>170</v>
      </c>
      <c r="AV9" s="301"/>
      <c r="BA9" s="215">
        <f>DATEDIF(X9,DATE($BA$3,4,1),"Y")</f>
        <v>16</v>
      </c>
    </row>
    <row r="10" spans="2:55" ht="30" customHeight="1" thickBot="1">
      <c r="B10" s="50">
        <v>1</v>
      </c>
      <c r="C10" s="47">
        <v>201</v>
      </c>
      <c r="D10" s="567"/>
      <c r="E10" s="527"/>
      <c r="F10" s="527"/>
      <c r="G10" s="636"/>
      <c r="H10" s="637"/>
      <c r="I10" s="527"/>
      <c r="J10" s="527"/>
      <c r="K10" s="568"/>
      <c r="L10" s="526"/>
      <c r="M10" s="527"/>
      <c r="N10" s="527"/>
      <c r="O10" s="636"/>
      <c r="P10" s="637"/>
      <c r="Q10" s="527"/>
      <c r="R10" s="527"/>
      <c r="S10" s="568"/>
      <c r="T10" s="520" t="str">
        <f>IF(X10="","",VLOOKUP(BA10,$BA$4:$BB$8,2,TRUE))</f>
        <v/>
      </c>
      <c r="U10" s="485"/>
      <c r="V10" s="638"/>
      <c r="W10" s="639"/>
      <c r="X10" s="640"/>
      <c r="Y10" s="641"/>
      <c r="Z10" s="641"/>
      <c r="AA10" s="641"/>
      <c r="AB10" s="641"/>
      <c r="AC10" s="642"/>
      <c r="AD10" s="643"/>
      <c r="AE10" s="644"/>
      <c r="AF10" s="644"/>
      <c r="AG10" s="644"/>
      <c r="AH10" s="645"/>
      <c r="AI10" s="630"/>
      <c r="AJ10" s="631"/>
      <c r="AK10" s="632"/>
      <c r="AL10" s="630"/>
      <c r="AM10" s="631"/>
      <c r="AN10" s="632"/>
      <c r="AO10" s="633" t="str">
        <f t="shared" si="0"/>
        <v/>
      </c>
      <c r="AP10" s="634"/>
      <c r="AQ10" s="634"/>
      <c r="AR10" s="635"/>
      <c r="AS10" s="298"/>
      <c r="AT10" s="300"/>
      <c r="AU10" s="302"/>
      <c r="AV10" s="301"/>
      <c r="BA10" s="215">
        <f>DATEDIF(X10,DATE($BA$3,4,1),"Y")</f>
        <v>126</v>
      </c>
    </row>
    <row r="11" spans="2:55" ht="30" customHeight="1" thickBot="1">
      <c r="B11" s="50">
        <v>2</v>
      </c>
      <c r="C11" s="47">
        <v>202</v>
      </c>
      <c r="D11" s="567"/>
      <c r="E11" s="527"/>
      <c r="F11" s="527"/>
      <c r="G11" s="636"/>
      <c r="H11" s="637"/>
      <c r="I11" s="527"/>
      <c r="J11" s="527"/>
      <c r="K11" s="568"/>
      <c r="L11" s="526"/>
      <c r="M11" s="527"/>
      <c r="N11" s="527"/>
      <c r="O11" s="636"/>
      <c r="P11" s="637"/>
      <c r="Q11" s="527"/>
      <c r="R11" s="527"/>
      <c r="S11" s="568"/>
      <c r="T11" s="520" t="str">
        <f t="shared" ref="T11:T19" si="1">IF(X11="","",VLOOKUP(BA11,$BA$4:$BB$8,2,TRUE))</f>
        <v/>
      </c>
      <c r="U11" s="485"/>
      <c r="V11" s="638"/>
      <c r="W11" s="639"/>
      <c r="X11" s="688"/>
      <c r="Y11" s="689"/>
      <c r="Z11" s="689"/>
      <c r="AA11" s="689"/>
      <c r="AB11" s="689"/>
      <c r="AC11" s="690"/>
      <c r="AD11" s="643"/>
      <c r="AE11" s="644"/>
      <c r="AF11" s="644"/>
      <c r="AG11" s="644"/>
      <c r="AH11" s="645"/>
      <c r="AI11" s="630"/>
      <c r="AJ11" s="631"/>
      <c r="AK11" s="632"/>
      <c r="AL11" s="630"/>
      <c r="AM11" s="631"/>
      <c r="AN11" s="632"/>
      <c r="AO11" s="633" t="str">
        <f t="shared" si="0"/>
        <v/>
      </c>
      <c r="AP11" s="634"/>
      <c r="AQ11" s="634"/>
      <c r="AR11" s="635"/>
      <c r="AS11" s="298"/>
      <c r="AT11" s="300"/>
      <c r="AU11" s="302"/>
      <c r="AV11" s="301"/>
      <c r="BA11" s="215">
        <f t="shared" ref="BA11:BA25" si="2">DATEDIF(X11,DATE($BA$3,4,1),"Y")</f>
        <v>126</v>
      </c>
    </row>
    <row r="12" spans="2:55" ht="30" customHeight="1" thickBot="1">
      <c r="B12" s="50">
        <v>3</v>
      </c>
      <c r="C12" s="47">
        <v>203</v>
      </c>
      <c r="D12" s="567"/>
      <c r="E12" s="527"/>
      <c r="F12" s="527"/>
      <c r="G12" s="636"/>
      <c r="H12" s="637"/>
      <c r="I12" s="527"/>
      <c r="J12" s="527"/>
      <c r="K12" s="568"/>
      <c r="L12" s="526"/>
      <c r="M12" s="527"/>
      <c r="N12" s="527"/>
      <c r="O12" s="636"/>
      <c r="P12" s="637"/>
      <c r="Q12" s="527"/>
      <c r="R12" s="527"/>
      <c r="S12" s="568"/>
      <c r="T12" s="520" t="str">
        <f t="shared" si="1"/>
        <v/>
      </c>
      <c r="U12" s="485"/>
      <c r="V12" s="638"/>
      <c r="W12" s="639"/>
      <c r="X12" s="688"/>
      <c r="Y12" s="689"/>
      <c r="Z12" s="689"/>
      <c r="AA12" s="689"/>
      <c r="AB12" s="689"/>
      <c r="AC12" s="690"/>
      <c r="AD12" s="643"/>
      <c r="AE12" s="644"/>
      <c r="AF12" s="644"/>
      <c r="AG12" s="644"/>
      <c r="AH12" s="645"/>
      <c r="AI12" s="630"/>
      <c r="AJ12" s="631"/>
      <c r="AK12" s="632"/>
      <c r="AL12" s="630"/>
      <c r="AM12" s="631"/>
      <c r="AN12" s="632"/>
      <c r="AO12" s="633" t="str">
        <f t="shared" si="0"/>
        <v/>
      </c>
      <c r="AP12" s="634"/>
      <c r="AQ12" s="634"/>
      <c r="AR12" s="635"/>
      <c r="AS12" s="298"/>
      <c r="AT12" s="300"/>
      <c r="AU12" s="302"/>
      <c r="AV12" s="301"/>
      <c r="BA12" s="215">
        <f t="shared" si="2"/>
        <v>126</v>
      </c>
    </row>
    <row r="13" spans="2:55" ht="30" customHeight="1" thickBot="1">
      <c r="B13" s="50">
        <v>4</v>
      </c>
      <c r="C13" s="47">
        <v>204</v>
      </c>
      <c r="D13" s="567"/>
      <c r="E13" s="527"/>
      <c r="F13" s="527"/>
      <c r="G13" s="636"/>
      <c r="H13" s="637"/>
      <c r="I13" s="527"/>
      <c r="J13" s="527"/>
      <c r="K13" s="568"/>
      <c r="L13" s="526"/>
      <c r="M13" s="527"/>
      <c r="N13" s="527"/>
      <c r="O13" s="636"/>
      <c r="P13" s="637"/>
      <c r="Q13" s="527"/>
      <c r="R13" s="527"/>
      <c r="S13" s="568"/>
      <c r="T13" s="520" t="str">
        <f t="shared" si="1"/>
        <v/>
      </c>
      <c r="U13" s="485"/>
      <c r="V13" s="638"/>
      <c r="W13" s="639"/>
      <c r="X13" s="688"/>
      <c r="Y13" s="689"/>
      <c r="Z13" s="689"/>
      <c r="AA13" s="689"/>
      <c r="AB13" s="689"/>
      <c r="AC13" s="690"/>
      <c r="AD13" s="643"/>
      <c r="AE13" s="644"/>
      <c r="AF13" s="644"/>
      <c r="AG13" s="644"/>
      <c r="AH13" s="645"/>
      <c r="AI13" s="630"/>
      <c r="AJ13" s="631"/>
      <c r="AK13" s="632"/>
      <c r="AL13" s="630"/>
      <c r="AM13" s="631"/>
      <c r="AN13" s="632"/>
      <c r="AO13" s="633" t="str">
        <f t="shared" si="0"/>
        <v/>
      </c>
      <c r="AP13" s="634"/>
      <c r="AQ13" s="634"/>
      <c r="AR13" s="635"/>
      <c r="AS13" s="298"/>
      <c r="AT13" s="300"/>
      <c r="AU13" s="302"/>
      <c r="AV13" s="301"/>
      <c r="BA13" s="215">
        <f t="shared" si="2"/>
        <v>126</v>
      </c>
    </row>
    <row r="14" spans="2:55" ht="30" customHeight="1" thickBot="1">
      <c r="B14" s="50">
        <v>5</v>
      </c>
      <c r="C14" s="47">
        <v>205</v>
      </c>
      <c r="D14" s="567"/>
      <c r="E14" s="527"/>
      <c r="F14" s="527"/>
      <c r="G14" s="636"/>
      <c r="H14" s="637"/>
      <c r="I14" s="527"/>
      <c r="J14" s="527"/>
      <c r="K14" s="568"/>
      <c r="L14" s="526"/>
      <c r="M14" s="527"/>
      <c r="N14" s="527"/>
      <c r="O14" s="636"/>
      <c r="P14" s="637"/>
      <c r="Q14" s="527"/>
      <c r="R14" s="527"/>
      <c r="S14" s="568"/>
      <c r="T14" s="520" t="str">
        <f t="shared" si="1"/>
        <v/>
      </c>
      <c r="U14" s="485"/>
      <c r="V14" s="638"/>
      <c r="W14" s="639"/>
      <c r="X14" s="688"/>
      <c r="Y14" s="689"/>
      <c r="Z14" s="689"/>
      <c r="AA14" s="689"/>
      <c r="AB14" s="689"/>
      <c r="AC14" s="690"/>
      <c r="AD14" s="643"/>
      <c r="AE14" s="644"/>
      <c r="AF14" s="644"/>
      <c r="AG14" s="644"/>
      <c r="AH14" s="645"/>
      <c r="AI14" s="630"/>
      <c r="AJ14" s="631"/>
      <c r="AK14" s="632"/>
      <c r="AL14" s="630"/>
      <c r="AM14" s="631"/>
      <c r="AN14" s="632"/>
      <c r="AO14" s="633" t="str">
        <f t="shared" ref="AO14:AO19" si="3">IF(AL14&gt;70,"70kg超",IF(AL14&gt;63,"70kg",IF(AL14&gt;57,"63kg",IF(AL14&gt;52,"57kg",IF(AL14&gt;48,"52kg",IF(AL14&gt;44,"48kg",IF(AL14&gt;40,"44kg",IF(AL14&gt;10,"40kg",""))))))))</f>
        <v/>
      </c>
      <c r="AP14" s="634"/>
      <c r="AQ14" s="634"/>
      <c r="AR14" s="635"/>
      <c r="AS14" s="298"/>
      <c r="AT14" s="300"/>
      <c r="AU14" s="302"/>
      <c r="AV14" s="301"/>
      <c r="BA14" s="215">
        <f t="shared" si="2"/>
        <v>126</v>
      </c>
    </row>
    <row r="15" spans="2:55" ht="30" customHeight="1" thickBot="1">
      <c r="B15" s="50">
        <v>6</v>
      </c>
      <c r="C15" s="47">
        <v>206</v>
      </c>
      <c r="D15" s="567"/>
      <c r="E15" s="527"/>
      <c r="F15" s="527"/>
      <c r="G15" s="636"/>
      <c r="H15" s="637"/>
      <c r="I15" s="527"/>
      <c r="J15" s="527"/>
      <c r="K15" s="568"/>
      <c r="L15" s="526"/>
      <c r="M15" s="527"/>
      <c r="N15" s="527"/>
      <c r="O15" s="636"/>
      <c r="P15" s="637"/>
      <c r="Q15" s="527"/>
      <c r="R15" s="527"/>
      <c r="S15" s="568"/>
      <c r="T15" s="520" t="str">
        <f t="shared" si="1"/>
        <v/>
      </c>
      <c r="U15" s="485"/>
      <c r="V15" s="638"/>
      <c r="W15" s="639"/>
      <c r="X15" s="688"/>
      <c r="Y15" s="689"/>
      <c r="Z15" s="689"/>
      <c r="AA15" s="689"/>
      <c r="AB15" s="689"/>
      <c r="AC15" s="690"/>
      <c r="AD15" s="643"/>
      <c r="AE15" s="644"/>
      <c r="AF15" s="644"/>
      <c r="AG15" s="644"/>
      <c r="AH15" s="645"/>
      <c r="AI15" s="630"/>
      <c r="AJ15" s="631"/>
      <c r="AK15" s="632"/>
      <c r="AL15" s="630"/>
      <c r="AM15" s="631"/>
      <c r="AN15" s="632"/>
      <c r="AO15" s="633" t="str">
        <f t="shared" si="3"/>
        <v/>
      </c>
      <c r="AP15" s="634"/>
      <c r="AQ15" s="634"/>
      <c r="AR15" s="635"/>
      <c r="AS15" s="298"/>
      <c r="AT15" s="300"/>
      <c r="AU15" s="302"/>
      <c r="AV15" s="301"/>
      <c r="BA15" s="215">
        <f t="shared" si="2"/>
        <v>126</v>
      </c>
    </row>
    <row r="16" spans="2:55" ht="30" customHeight="1" thickBot="1">
      <c r="B16" s="50">
        <v>7</v>
      </c>
      <c r="C16" s="47">
        <v>207</v>
      </c>
      <c r="D16" s="567"/>
      <c r="E16" s="527"/>
      <c r="F16" s="527"/>
      <c r="G16" s="636"/>
      <c r="H16" s="637"/>
      <c r="I16" s="527"/>
      <c r="J16" s="527"/>
      <c r="K16" s="568"/>
      <c r="L16" s="526"/>
      <c r="M16" s="527"/>
      <c r="N16" s="527"/>
      <c r="O16" s="636"/>
      <c r="P16" s="637"/>
      <c r="Q16" s="527"/>
      <c r="R16" s="527"/>
      <c r="S16" s="568"/>
      <c r="T16" s="520" t="str">
        <f t="shared" si="1"/>
        <v/>
      </c>
      <c r="U16" s="485"/>
      <c r="V16" s="638"/>
      <c r="W16" s="639"/>
      <c r="X16" s="688"/>
      <c r="Y16" s="689"/>
      <c r="Z16" s="689"/>
      <c r="AA16" s="689"/>
      <c r="AB16" s="689"/>
      <c r="AC16" s="690"/>
      <c r="AD16" s="643"/>
      <c r="AE16" s="644"/>
      <c r="AF16" s="644"/>
      <c r="AG16" s="644"/>
      <c r="AH16" s="645"/>
      <c r="AI16" s="630"/>
      <c r="AJ16" s="631"/>
      <c r="AK16" s="632"/>
      <c r="AL16" s="630"/>
      <c r="AM16" s="631"/>
      <c r="AN16" s="632"/>
      <c r="AO16" s="633" t="str">
        <f t="shared" si="3"/>
        <v/>
      </c>
      <c r="AP16" s="634"/>
      <c r="AQ16" s="634"/>
      <c r="AR16" s="635"/>
      <c r="AS16" s="298"/>
      <c r="AT16" s="300"/>
      <c r="AU16" s="302"/>
      <c r="AV16" s="301"/>
      <c r="BA16" s="215">
        <f t="shared" si="2"/>
        <v>126</v>
      </c>
    </row>
    <row r="17" spans="2:53" ht="30" customHeight="1" thickBot="1">
      <c r="B17" s="50">
        <v>8</v>
      </c>
      <c r="C17" s="47">
        <v>208</v>
      </c>
      <c r="D17" s="567"/>
      <c r="E17" s="527"/>
      <c r="F17" s="527"/>
      <c r="G17" s="636"/>
      <c r="H17" s="637"/>
      <c r="I17" s="527"/>
      <c r="J17" s="527"/>
      <c r="K17" s="568"/>
      <c r="L17" s="526"/>
      <c r="M17" s="527"/>
      <c r="N17" s="527"/>
      <c r="O17" s="636"/>
      <c r="P17" s="637"/>
      <c r="Q17" s="527"/>
      <c r="R17" s="527"/>
      <c r="S17" s="568"/>
      <c r="T17" s="520" t="str">
        <f t="shared" si="1"/>
        <v/>
      </c>
      <c r="U17" s="485"/>
      <c r="V17" s="638"/>
      <c r="W17" s="639"/>
      <c r="X17" s="688"/>
      <c r="Y17" s="689"/>
      <c r="Z17" s="689"/>
      <c r="AA17" s="689"/>
      <c r="AB17" s="689"/>
      <c r="AC17" s="690"/>
      <c r="AD17" s="643"/>
      <c r="AE17" s="644"/>
      <c r="AF17" s="644"/>
      <c r="AG17" s="644"/>
      <c r="AH17" s="645"/>
      <c r="AI17" s="630"/>
      <c r="AJ17" s="631"/>
      <c r="AK17" s="632"/>
      <c r="AL17" s="630"/>
      <c r="AM17" s="631"/>
      <c r="AN17" s="632"/>
      <c r="AO17" s="633" t="str">
        <f t="shared" si="3"/>
        <v/>
      </c>
      <c r="AP17" s="634"/>
      <c r="AQ17" s="634"/>
      <c r="AR17" s="635"/>
      <c r="AS17" s="298"/>
      <c r="AT17" s="300"/>
      <c r="AU17" s="302"/>
      <c r="AV17" s="301"/>
      <c r="BA17" s="215">
        <f t="shared" si="2"/>
        <v>126</v>
      </c>
    </row>
    <row r="18" spans="2:53" ht="30" customHeight="1" thickBot="1">
      <c r="B18" s="50">
        <v>9</v>
      </c>
      <c r="C18" s="47">
        <v>209</v>
      </c>
      <c r="D18" s="567"/>
      <c r="E18" s="527"/>
      <c r="F18" s="527"/>
      <c r="G18" s="636"/>
      <c r="H18" s="637"/>
      <c r="I18" s="527"/>
      <c r="J18" s="527"/>
      <c r="K18" s="568"/>
      <c r="L18" s="526"/>
      <c r="M18" s="527"/>
      <c r="N18" s="527"/>
      <c r="O18" s="636"/>
      <c r="P18" s="637"/>
      <c r="Q18" s="527"/>
      <c r="R18" s="527"/>
      <c r="S18" s="568"/>
      <c r="T18" s="520" t="str">
        <f t="shared" si="1"/>
        <v/>
      </c>
      <c r="U18" s="485"/>
      <c r="V18" s="638"/>
      <c r="W18" s="639"/>
      <c r="X18" s="688"/>
      <c r="Y18" s="689"/>
      <c r="Z18" s="689"/>
      <c r="AA18" s="689"/>
      <c r="AB18" s="689"/>
      <c r="AC18" s="690"/>
      <c r="AD18" s="643"/>
      <c r="AE18" s="644"/>
      <c r="AF18" s="644"/>
      <c r="AG18" s="644"/>
      <c r="AH18" s="645"/>
      <c r="AI18" s="630"/>
      <c r="AJ18" s="631"/>
      <c r="AK18" s="632"/>
      <c r="AL18" s="630"/>
      <c r="AM18" s="631"/>
      <c r="AN18" s="632"/>
      <c r="AO18" s="633" t="str">
        <f t="shared" si="3"/>
        <v/>
      </c>
      <c r="AP18" s="634"/>
      <c r="AQ18" s="634"/>
      <c r="AR18" s="635"/>
      <c r="AS18" s="298"/>
      <c r="AT18" s="300"/>
      <c r="AU18" s="302"/>
      <c r="AV18" s="301"/>
      <c r="BA18" s="215">
        <f t="shared" si="2"/>
        <v>126</v>
      </c>
    </row>
    <row r="19" spans="2:53" ht="30" customHeight="1" thickBot="1">
      <c r="B19" s="50">
        <v>10</v>
      </c>
      <c r="C19" s="47">
        <v>210</v>
      </c>
      <c r="D19" s="567"/>
      <c r="E19" s="527"/>
      <c r="F19" s="527"/>
      <c r="G19" s="636"/>
      <c r="H19" s="637"/>
      <c r="I19" s="527"/>
      <c r="J19" s="527"/>
      <c r="K19" s="568"/>
      <c r="L19" s="526"/>
      <c r="M19" s="527"/>
      <c r="N19" s="527"/>
      <c r="O19" s="636"/>
      <c r="P19" s="637"/>
      <c r="Q19" s="527"/>
      <c r="R19" s="527"/>
      <c r="S19" s="568"/>
      <c r="T19" s="520" t="str">
        <f t="shared" si="1"/>
        <v/>
      </c>
      <c r="U19" s="485"/>
      <c r="V19" s="638"/>
      <c r="W19" s="639"/>
      <c r="X19" s="688"/>
      <c r="Y19" s="689"/>
      <c r="Z19" s="689"/>
      <c r="AA19" s="689"/>
      <c r="AB19" s="689"/>
      <c r="AC19" s="690"/>
      <c r="AD19" s="643"/>
      <c r="AE19" s="644"/>
      <c r="AF19" s="644"/>
      <c r="AG19" s="644"/>
      <c r="AH19" s="645"/>
      <c r="AI19" s="630"/>
      <c r="AJ19" s="631"/>
      <c r="AK19" s="632"/>
      <c r="AL19" s="630"/>
      <c r="AM19" s="631"/>
      <c r="AN19" s="632"/>
      <c r="AO19" s="633" t="str">
        <f t="shared" si="3"/>
        <v/>
      </c>
      <c r="AP19" s="634"/>
      <c r="AQ19" s="634"/>
      <c r="AR19" s="635"/>
      <c r="AS19" s="298"/>
      <c r="AT19" s="300"/>
      <c r="AU19" s="302"/>
      <c r="AV19" s="301"/>
      <c r="BA19" s="215">
        <f t="shared" si="2"/>
        <v>126</v>
      </c>
    </row>
    <row r="20" spans="2:53" ht="30" customHeight="1" thickBot="1">
      <c r="B20" s="50">
        <v>11</v>
      </c>
      <c r="C20" s="47">
        <v>211</v>
      </c>
      <c r="D20" s="567"/>
      <c r="E20" s="527"/>
      <c r="F20" s="527"/>
      <c r="G20" s="636"/>
      <c r="H20" s="637"/>
      <c r="I20" s="527"/>
      <c r="J20" s="527"/>
      <c r="K20" s="568"/>
      <c r="L20" s="526"/>
      <c r="M20" s="527"/>
      <c r="N20" s="527"/>
      <c r="O20" s="636"/>
      <c r="P20" s="637"/>
      <c r="Q20" s="527"/>
      <c r="R20" s="527"/>
      <c r="S20" s="568"/>
      <c r="T20" s="520" t="str">
        <f t="shared" ref="T20:T25" si="4">IF(X20="","",VLOOKUP(BA20,$BA$4:$BB$8,2,TRUE))</f>
        <v/>
      </c>
      <c r="U20" s="485"/>
      <c r="V20" s="638"/>
      <c r="W20" s="639"/>
      <c r="X20" s="688"/>
      <c r="Y20" s="689"/>
      <c r="Z20" s="689"/>
      <c r="AA20" s="689"/>
      <c r="AB20" s="689"/>
      <c r="AC20" s="690"/>
      <c r="AD20" s="643"/>
      <c r="AE20" s="644"/>
      <c r="AF20" s="644"/>
      <c r="AG20" s="644"/>
      <c r="AH20" s="645"/>
      <c r="AI20" s="630"/>
      <c r="AJ20" s="631"/>
      <c r="AK20" s="632"/>
      <c r="AL20" s="630"/>
      <c r="AM20" s="631"/>
      <c r="AN20" s="632"/>
      <c r="AO20" s="633" t="str">
        <f t="shared" ref="AO20:AO25" si="5">IF(AL20&gt;70,"70kg超",IF(AL20&gt;63,"70kg",IF(AL20&gt;57,"63kg",IF(AL20&gt;52,"57kg",IF(AL20&gt;48,"52kg",IF(AL20&gt;44,"48kg",IF(AL20&gt;40,"44kg",IF(AL20&gt;10,"40kg",""))))))))</f>
        <v/>
      </c>
      <c r="AP20" s="634"/>
      <c r="AQ20" s="634"/>
      <c r="AR20" s="635"/>
      <c r="AS20" s="298"/>
      <c r="AT20" s="300"/>
      <c r="AU20" s="302"/>
      <c r="AV20" s="301"/>
      <c r="BA20" s="215">
        <f t="shared" si="2"/>
        <v>126</v>
      </c>
    </row>
    <row r="21" spans="2:53" ht="30" customHeight="1" thickBot="1">
      <c r="B21" s="50">
        <v>12</v>
      </c>
      <c r="C21" s="47">
        <v>212</v>
      </c>
      <c r="D21" s="567"/>
      <c r="E21" s="527"/>
      <c r="F21" s="527"/>
      <c r="G21" s="636"/>
      <c r="H21" s="637"/>
      <c r="I21" s="527"/>
      <c r="J21" s="527"/>
      <c r="K21" s="568"/>
      <c r="L21" s="526"/>
      <c r="M21" s="527"/>
      <c r="N21" s="527"/>
      <c r="O21" s="636"/>
      <c r="P21" s="637"/>
      <c r="Q21" s="527"/>
      <c r="R21" s="527"/>
      <c r="S21" s="568"/>
      <c r="T21" s="520" t="str">
        <f t="shared" si="4"/>
        <v/>
      </c>
      <c r="U21" s="485"/>
      <c r="V21" s="638"/>
      <c r="W21" s="639"/>
      <c r="X21" s="688"/>
      <c r="Y21" s="689"/>
      <c r="Z21" s="689"/>
      <c r="AA21" s="689"/>
      <c r="AB21" s="689"/>
      <c r="AC21" s="690"/>
      <c r="AD21" s="643"/>
      <c r="AE21" s="644"/>
      <c r="AF21" s="644"/>
      <c r="AG21" s="644"/>
      <c r="AH21" s="645"/>
      <c r="AI21" s="630"/>
      <c r="AJ21" s="631"/>
      <c r="AK21" s="632"/>
      <c r="AL21" s="630"/>
      <c r="AM21" s="631"/>
      <c r="AN21" s="632"/>
      <c r="AO21" s="633" t="str">
        <f t="shared" si="5"/>
        <v/>
      </c>
      <c r="AP21" s="634"/>
      <c r="AQ21" s="634"/>
      <c r="AR21" s="635"/>
      <c r="AS21" s="298"/>
      <c r="AT21" s="300"/>
      <c r="AU21" s="302"/>
      <c r="AV21" s="301"/>
      <c r="BA21" s="215">
        <f t="shared" si="2"/>
        <v>126</v>
      </c>
    </row>
    <row r="22" spans="2:53" ht="30" customHeight="1" thickBot="1">
      <c r="B22" s="50">
        <v>13</v>
      </c>
      <c r="C22" s="47">
        <v>213</v>
      </c>
      <c r="D22" s="567"/>
      <c r="E22" s="527"/>
      <c r="F22" s="527"/>
      <c r="G22" s="636"/>
      <c r="H22" s="637"/>
      <c r="I22" s="527"/>
      <c r="J22" s="527"/>
      <c r="K22" s="568"/>
      <c r="L22" s="526"/>
      <c r="M22" s="527"/>
      <c r="N22" s="527"/>
      <c r="O22" s="636"/>
      <c r="P22" s="637"/>
      <c r="Q22" s="527"/>
      <c r="R22" s="527"/>
      <c r="S22" s="568"/>
      <c r="T22" s="520" t="str">
        <f t="shared" si="4"/>
        <v/>
      </c>
      <c r="U22" s="485"/>
      <c r="V22" s="638"/>
      <c r="W22" s="639"/>
      <c r="X22" s="688"/>
      <c r="Y22" s="689"/>
      <c r="Z22" s="689"/>
      <c r="AA22" s="689"/>
      <c r="AB22" s="689"/>
      <c r="AC22" s="690"/>
      <c r="AD22" s="643"/>
      <c r="AE22" s="644"/>
      <c r="AF22" s="644"/>
      <c r="AG22" s="644"/>
      <c r="AH22" s="645"/>
      <c r="AI22" s="630"/>
      <c r="AJ22" s="631"/>
      <c r="AK22" s="632"/>
      <c r="AL22" s="630"/>
      <c r="AM22" s="631"/>
      <c r="AN22" s="632"/>
      <c r="AO22" s="633" t="str">
        <f t="shared" si="5"/>
        <v/>
      </c>
      <c r="AP22" s="634"/>
      <c r="AQ22" s="634"/>
      <c r="AR22" s="635"/>
      <c r="AS22" s="298"/>
      <c r="AT22" s="300"/>
      <c r="AU22" s="302"/>
      <c r="AV22" s="301"/>
      <c r="BA22" s="215">
        <f t="shared" si="2"/>
        <v>126</v>
      </c>
    </row>
    <row r="23" spans="2:53" ht="30" customHeight="1" thickBot="1">
      <c r="B23" s="50">
        <v>14</v>
      </c>
      <c r="C23" s="47">
        <v>214</v>
      </c>
      <c r="D23" s="567"/>
      <c r="E23" s="527"/>
      <c r="F23" s="527"/>
      <c r="G23" s="636"/>
      <c r="H23" s="637"/>
      <c r="I23" s="527"/>
      <c r="J23" s="527"/>
      <c r="K23" s="568"/>
      <c r="L23" s="526"/>
      <c r="M23" s="527"/>
      <c r="N23" s="527"/>
      <c r="O23" s="636"/>
      <c r="P23" s="637"/>
      <c r="Q23" s="527"/>
      <c r="R23" s="527"/>
      <c r="S23" s="568"/>
      <c r="T23" s="520" t="str">
        <f t="shared" si="4"/>
        <v/>
      </c>
      <c r="U23" s="485"/>
      <c r="V23" s="638"/>
      <c r="W23" s="639"/>
      <c r="X23" s="688"/>
      <c r="Y23" s="689"/>
      <c r="Z23" s="689"/>
      <c r="AA23" s="689"/>
      <c r="AB23" s="689"/>
      <c r="AC23" s="690"/>
      <c r="AD23" s="643"/>
      <c r="AE23" s="644"/>
      <c r="AF23" s="644"/>
      <c r="AG23" s="644"/>
      <c r="AH23" s="645"/>
      <c r="AI23" s="630"/>
      <c r="AJ23" s="631"/>
      <c r="AK23" s="632"/>
      <c r="AL23" s="630"/>
      <c r="AM23" s="631"/>
      <c r="AN23" s="632"/>
      <c r="AO23" s="633" t="str">
        <f t="shared" si="5"/>
        <v/>
      </c>
      <c r="AP23" s="634"/>
      <c r="AQ23" s="634"/>
      <c r="AR23" s="635"/>
      <c r="AS23" s="298"/>
      <c r="AT23" s="300"/>
      <c r="AU23" s="302"/>
      <c r="AV23" s="301"/>
      <c r="BA23" s="215">
        <f t="shared" si="2"/>
        <v>126</v>
      </c>
    </row>
    <row r="24" spans="2:53" ht="30" customHeight="1" thickBot="1">
      <c r="B24" s="50">
        <v>15</v>
      </c>
      <c r="C24" s="47">
        <v>215</v>
      </c>
      <c r="D24" s="567"/>
      <c r="E24" s="527"/>
      <c r="F24" s="527"/>
      <c r="G24" s="636"/>
      <c r="H24" s="637"/>
      <c r="I24" s="527"/>
      <c r="J24" s="527"/>
      <c r="K24" s="568"/>
      <c r="L24" s="526"/>
      <c r="M24" s="527"/>
      <c r="N24" s="527"/>
      <c r="O24" s="636"/>
      <c r="P24" s="637"/>
      <c r="Q24" s="527"/>
      <c r="R24" s="527"/>
      <c r="S24" s="568"/>
      <c r="T24" s="520" t="str">
        <f t="shared" si="4"/>
        <v/>
      </c>
      <c r="U24" s="485"/>
      <c r="V24" s="638"/>
      <c r="W24" s="639"/>
      <c r="X24" s="688"/>
      <c r="Y24" s="689"/>
      <c r="Z24" s="689"/>
      <c r="AA24" s="689"/>
      <c r="AB24" s="689"/>
      <c r="AC24" s="690"/>
      <c r="AD24" s="643"/>
      <c r="AE24" s="644"/>
      <c r="AF24" s="644"/>
      <c r="AG24" s="644"/>
      <c r="AH24" s="645"/>
      <c r="AI24" s="630"/>
      <c r="AJ24" s="631"/>
      <c r="AK24" s="632"/>
      <c r="AL24" s="630"/>
      <c r="AM24" s="631"/>
      <c r="AN24" s="632"/>
      <c r="AO24" s="633" t="str">
        <f t="shared" si="5"/>
        <v/>
      </c>
      <c r="AP24" s="634"/>
      <c r="AQ24" s="634"/>
      <c r="AR24" s="635"/>
      <c r="AS24" s="298"/>
      <c r="AT24" s="300"/>
      <c r="AU24" s="302"/>
      <c r="AV24" s="301"/>
      <c r="BA24" s="215">
        <f t="shared" si="2"/>
        <v>126</v>
      </c>
    </row>
    <row r="25" spans="2:53" ht="30" customHeight="1" thickBot="1">
      <c r="B25" s="50">
        <v>16</v>
      </c>
      <c r="C25" s="47">
        <v>216</v>
      </c>
      <c r="D25" s="567"/>
      <c r="E25" s="527"/>
      <c r="F25" s="527"/>
      <c r="G25" s="636"/>
      <c r="H25" s="637"/>
      <c r="I25" s="527"/>
      <c r="J25" s="527"/>
      <c r="K25" s="568"/>
      <c r="L25" s="526"/>
      <c r="M25" s="527"/>
      <c r="N25" s="527"/>
      <c r="O25" s="636"/>
      <c r="P25" s="637"/>
      <c r="Q25" s="527"/>
      <c r="R25" s="527"/>
      <c r="S25" s="568"/>
      <c r="T25" s="520" t="str">
        <f t="shared" si="4"/>
        <v/>
      </c>
      <c r="U25" s="485"/>
      <c r="V25" s="638"/>
      <c r="W25" s="639"/>
      <c r="X25" s="688"/>
      <c r="Y25" s="689"/>
      <c r="Z25" s="689"/>
      <c r="AA25" s="689"/>
      <c r="AB25" s="689"/>
      <c r="AC25" s="690"/>
      <c r="AD25" s="643"/>
      <c r="AE25" s="644"/>
      <c r="AF25" s="644"/>
      <c r="AG25" s="644"/>
      <c r="AH25" s="645"/>
      <c r="AI25" s="630"/>
      <c r="AJ25" s="631"/>
      <c r="AK25" s="632"/>
      <c r="AL25" s="630"/>
      <c r="AM25" s="631"/>
      <c r="AN25" s="632"/>
      <c r="AO25" s="633" t="str">
        <f t="shared" si="5"/>
        <v/>
      </c>
      <c r="AP25" s="634"/>
      <c r="AQ25" s="634"/>
      <c r="AR25" s="635"/>
      <c r="AS25" s="298"/>
      <c r="AT25" s="300"/>
      <c r="AU25" s="302"/>
      <c r="AV25" s="301"/>
      <c r="BA25" s="215">
        <f t="shared" si="2"/>
        <v>126</v>
      </c>
    </row>
  </sheetData>
  <sheetProtection sheet="1" objects="1" scenarios="1"/>
  <protectedRanges>
    <protectedRange sqref="D10:S25 AS10:AV25 V10:AN25" name="すべて"/>
  </protectedRanges>
  <customSheetViews>
    <customSheetView guid="{5D963F3A-B207-4215-A36A-BBA0BD90DFE4}" showGridLines="0" hiddenColumns="1">
      <pane xSplit="2" ySplit="8" topLeftCell="D9" activePane="bottomRight" state="frozen"/>
      <selection pane="bottomRight" activeCell="K1" sqref="K1"/>
      <colBreaks count="1" manualBreakCount="1">
        <brk id="45" max="1048575" man="1"/>
      </colBreaks>
      <pageMargins left="0.7" right="0.7" top="0.75" bottom="0.75" header="0.3" footer="0.3"/>
      <pageSetup paperSize="9" scale="93" orientation="portrait" r:id="rId1"/>
    </customSheetView>
  </customSheetViews>
  <mergeCells count="204">
    <mergeCell ref="B6:B8"/>
    <mergeCell ref="AO6:AR8"/>
    <mergeCell ref="D6:K6"/>
    <mergeCell ref="L6:S6"/>
    <mergeCell ref="T6:U8"/>
    <mergeCell ref="V6:W8"/>
    <mergeCell ref="X6:AC8"/>
    <mergeCell ref="AD6:AH8"/>
    <mergeCell ref="AI6:AK8"/>
    <mergeCell ref="AL6:AN8"/>
    <mergeCell ref="D7:G8"/>
    <mergeCell ref="H7:K8"/>
    <mergeCell ref="L7:O8"/>
    <mergeCell ref="P7:S8"/>
    <mergeCell ref="AD9:AH9"/>
    <mergeCell ref="AI9:AK9"/>
    <mergeCell ref="AL9:AN9"/>
    <mergeCell ref="AO10:AR10"/>
    <mergeCell ref="D10:G10"/>
    <mergeCell ref="H10:K10"/>
    <mergeCell ref="L10:O10"/>
    <mergeCell ref="P10:S10"/>
    <mergeCell ref="T10:U10"/>
    <mergeCell ref="V10:W10"/>
    <mergeCell ref="X10:AC10"/>
    <mergeCell ref="AD10:AH10"/>
    <mergeCell ref="AI10:AK10"/>
    <mergeCell ref="AL10:AN10"/>
    <mergeCell ref="V9:W9"/>
    <mergeCell ref="X9:AC9"/>
    <mergeCell ref="AO12:AR12"/>
    <mergeCell ref="D12:G12"/>
    <mergeCell ref="H12:K12"/>
    <mergeCell ref="L12:O12"/>
    <mergeCell ref="P12:S12"/>
    <mergeCell ref="AO11:AR11"/>
    <mergeCell ref="D11:G11"/>
    <mergeCell ref="H11:K11"/>
    <mergeCell ref="L11:O11"/>
    <mergeCell ref="P11:S11"/>
    <mergeCell ref="T12:U12"/>
    <mergeCell ref="T11:U11"/>
    <mergeCell ref="V12:W12"/>
    <mergeCell ref="X12:AC12"/>
    <mergeCell ref="AD12:AH12"/>
    <mergeCell ref="AI12:AK12"/>
    <mergeCell ref="AL12:AN12"/>
    <mergeCell ref="V11:W11"/>
    <mergeCell ref="AD11:AH11"/>
    <mergeCell ref="AI11:AK11"/>
    <mergeCell ref="AL11:AN11"/>
    <mergeCell ref="AO14:AR14"/>
    <mergeCell ref="D14:G14"/>
    <mergeCell ref="H14:K14"/>
    <mergeCell ref="L14:O14"/>
    <mergeCell ref="P14:S14"/>
    <mergeCell ref="AO13:AR13"/>
    <mergeCell ref="D13:G13"/>
    <mergeCell ref="H13:K13"/>
    <mergeCell ref="L13:O13"/>
    <mergeCell ref="P13:S13"/>
    <mergeCell ref="T14:U14"/>
    <mergeCell ref="V14:W14"/>
    <mergeCell ref="X14:AC14"/>
    <mergeCell ref="AD14:AH14"/>
    <mergeCell ref="AI14:AK14"/>
    <mergeCell ref="AL14:AN14"/>
    <mergeCell ref="V13:W13"/>
    <mergeCell ref="X13:AC13"/>
    <mergeCell ref="AD13:AH13"/>
    <mergeCell ref="AI13:AK13"/>
    <mergeCell ref="AL13:AN13"/>
    <mergeCell ref="T13:U13"/>
    <mergeCell ref="AO15:AR15"/>
    <mergeCell ref="D15:G15"/>
    <mergeCell ref="H15:K15"/>
    <mergeCell ref="L15:O15"/>
    <mergeCell ref="P15:S15"/>
    <mergeCell ref="T15:U15"/>
    <mergeCell ref="T16:U16"/>
    <mergeCell ref="V16:W16"/>
    <mergeCell ref="X16:AC16"/>
    <mergeCell ref="AD16:AH16"/>
    <mergeCell ref="AI16:AK16"/>
    <mergeCell ref="AL16:AN16"/>
    <mergeCell ref="V15:W15"/>
    <mergeCell ref="X15:AC15"/>
    <mergeCell ref="AD15:AH15"/>
    <mergeCell ref="AI15:AK15"/>
    <mergeCell ref="AL15:AN15"/>
    <mergeCell ref="AO16:AR16"/>
    <mergeCell ref="V17:W17"/>
    <mergeCell ref="X17:AC17"/>
    <mergeCell ref="AD17:AH17"/>
    <mergeCell ref="AI17:AK17"/>
    <mergeCell ref="AL17:AN17"/>
    <mergeCell ref="AO18:AR18"/>
    <mergeCell ref="D16:G16"/>
    <mergeCell ref="H16:K16"/>
    <mergeCell ref="L16:O16"/>
    <mergeCell ref="P16:S16"/>
    <mergeCell ref="H20:K20"/>
    <mergeCell ref="L20:O20"/>
    <mergeCell ref="P20:S20"/>
    <mergeCell ref="AO19:AR19"/>
    <mergeCell ref="D19:G19"/>
    <mergeCell ref="H19:K19"/>
    <mergeCell ref="L19:O19"/>
    <mergeCell ref="P19:S19"/>
    <mergeCell ref="T20:U20"/>
    <mergeCell ref="V20:W20"/>
    <mergeCell ref="X20:AC20"/>
    <mergeCell ref="AD20:AH20"/>
    <mergeCell ref="AI20:AK20"/>
    <mergeCell ref="AL20:AN20"/>
    <mergeCell ref="V19:W19"/>
    <mergeCell ref="X19:AC19"/>
    <mergeCell ref="AD19:AH19"/>
    <mergeCell ref="AI19:AK19"/>
    <mergeCell ref="AL19:AN19"/>
    <mergeCell ref="T19:U19"/>
    <mergeCell ref="AO20:AR20"/>
    <mergeCell ref="D1:I1"/>
    <mergeCell ref="AO9:AR9"/>
    <mergeCell ref="D9:G9"/>
    <mergeCell ref="H9:K9"/>
    <mergeCell ref="L9:O9"/>
    <mergeCell ref="P9:S9"/>
    <mergeCell ref="T9:U9"/>
    <mergeCell ref="V18:W18"/>
    <mergeCell ref="X18:AC18"/>
    <mergeCell ref="X11:AC11"/>
    <mergeCell ref="D18:G18"/>
    <mergeCell ref="H18:K18"/>
    <mergeCell ref="L18:O18"/>
    <mergeCell ref="P18:S18"/>
    <mergeCell ref="AO17:AR17"/>
    <mergeCell ref="D17:G17"/>
    <mergeCell ref="H17:K17"/>
    <mergeCell ref="L17:O17"/>
    <mergeCell ref="P17:S17"/>
    <mergeCell ref="T18:U18"/>
    <mergeCell ref="T17:U17"/>
    <mergeCell ref="AD18:AH18"/>
    <mergeCell ref="AI18:AK18"/>
    <mergeCell ref="AL18:AN18"/>
    <mergeCell ref="AS6:AU8"/>
    <mergeCell ref="D22:G22"/>
    <mergeCell ref="H22:K22"/>
    <mergeCell ref="L22:O22"/>
    <mergeCell ref="P22:S22"/>
    <mergeCell ref="T22:U22"/>
    <mergeCell ref="V22:W22"/>
    <mergeCell ref="X22:AC22"/>
    <mergeCell ref="AD22:AH22"/>
    <mergeCell ref="AI22:AK22"/>
    <mergeCell ref="AL22:AN22"/>
    <mergeCell ref="AO22:AR22"/>
    <mergeCell ref="AO21:AR21"/>
    <mergeCell ref="D21:G21"/>
    <mergeCell ref="H21:K21"/>
    <mergeCell ref="L21:O21"/>
    <mergeCell ref="P21:S21"/>
    <mergeCell ref="V21:W21"/>
    <mergeCell ref="X21:AC21"/>
    <mergeCell ref="AD21:AH21"/>
    <mergeCell ref="AI21:AK21"/>
    <mergeCell ref="AL21:AN21"/>
    <mergeCell ref="T21:U21"/>
    <mergeCell ref="D20:G20"/>
    <mergeCell ref="AO24:AR24"/>
    <mergeCell ref="D23:G23"/>
    <mergeCell ref="H23:K23"/>
    <mergeCell ref="L23:O23"/>
    <mergeCell ref="P23:S23"/>
    <mergeCell ref="T23:U23"/>
    <mergeCell ref="V23:W23"/>
    <mergeCell ref="X23:AC23"/>
    <mergeCell ref="AD23:AH23"/>
    <mergeCell ref="AI23:AK23"/>
    <mergeCell ref="AV6:AV8"/>
    <mergeCell ref="AL25:AN25"/>
    <mergeCell ref="AO25:AR25"/>
    <mergeCell ref="D25:G25"/>
    <mergeCell ref="H25:K25"/>
    <mergeCell ref="L25:O25"/>
    <mergeCell ref="P25:S25"/>
    <mergeCell ref="T25:U25"/>
    <mergeCell ref="V25:W25"/>
    <mergeCell ref="X25:AC25"/>
    <mergeCell ref="AD25:AH25"/>
    <mergeCell ref="AI25:AK25"/>
    <mergeCell ref="AL23:AN23"/>
    <mergeCell ref="AO23:AR23"/>
    <mergeCell ref="D24:G24"/>
    <mergeCell ref="H24:K24"/>
    <mergeCell ref="L24:O24"/>
    <mergeCell ref="P24:S24"/>
    <mergeCell ref="T24:U24"/>
    <mergeCell ref="V24:W24"/>
    <mergeCell ref="X24:AC24"/>
    <mergeCell ref="AD24:AH24"/>
    <mergeCell ref="AI24:AK24"/>
    <mergeCell ref="AL24:AN24"/>
  </mergeCells>
  <phoneticPr fontId="2"/>
  <conditionalFormatting sqref="D10:G25">
    <cfRule type="expression" dxfId="41" priority="18">
      <formula>H10&lt;&gt;""</formula>
    </cfRule>
  </conditionalFormatting>
  <conditionalFormatting sqref="D10:O25">
    <cfRule type="expression" dxfId="40" priority="11">
      <formula>D10&lt;&gt;""</formula>
    </cfRule>
  </conditionalFormatting>
  <conditionalFormatting sqref="H10:K25">
    <cfRule type="expression" dxfId="39" priority="14">
      <formula>D10&lt;&gt;""</formula>
    </cfRule>
  </conditionalFormatting>
  <conditionalFormatting sqref="L10:O25">
    <cfRule type="expression" dxfId="38" priority="12">
      <formula>D10&lt;&gt;""</formula>
    </cfRule>
  </conditionalFormatting>
  <conditionalFormatting sqref="P10:S25">
    <cfRule type="expression" dxfId="37" priority="9">
      <formula>L10&lt;&gt;""</formula>
    </cfRule>
    <cfRule type="expression" dxfId="36" priority="10">
      <formula>D10&lt;&gt;""</formula>
    </cfRule>
  </conditionalFormatting>
  <conditionalFormatting sqref="X10:AC25">
    <cfRule type="expression" dxfId="35" priority="2">
      <formula>D10&lt;&gt;""</formula>
    </cfRule>
  </conditionalFormatting>
  <conditionalFormatting sqref="X10:AN25">
    <cfRule type="expression" dxfId="34" priority="1">
      <formula>X10&lt;&gt;""</formula>
    </cfRule>
  </conditionalFormatting>
  <conditionalFormatting sqref="AD10:AH25">
    <cfRule type="expression" dxfId="33" priority="8">
      <formula>D10&lt;&gt;""</formula>
    </cfRule>
  </conditionalFormatting>
  <conditionalFormatting sqref="AI10:AK25">
    <cfRule type="expression" dxfId="32" priority="6">
      <formula>D10&lt;&gt;""</formula>
    </cfRule>
  </conditionalFormatting>
  <conditionalFormatting sqref="AL10:AN25">
    <cfRule type="expression" dxfId="31" priority="4">
      <formula>D10&lt;&gt;""</formula>
    </cfRule>
  </conditionalFormatting>
  <dataValidations count="6">
    <dataValidation type="list" allowBlank="1" showInputMessage="1" showErrorMessage="1" sqref="AT10:AT25" xr:uid="{00000000-0002-0000-0300-000000000000}">
      <formula1>"(保),(外)"</formula1>
    </dataValidation>
    <dataValidation type="list" allowBlank="1" showInputMessage="1" showErrorMessage="1" sqref="V9:W9" xr:uid="{00000000-0002-0000-0300-000001000000}">
      <formula1>"初段,無"</formula1>
    </dataValidation>
    <dataValidation type="list" allowBlank="1" showInputMessage="1" showErrorMessage="1" sqref="AV9:AV25" xr:uid="{00000000-0002-0000-0300-000002000000}">
      <formula1>"外字あり"</formula1>
    </dataValidation>
    <dataValidation type="list" allowBlank="1" showInputMessage="1" showErrorMessage="1" sqref="V10:W25" xr:uid="{00000000-0002-0000-0300-000003000000}">
      <formula1>"初段,無,１"</formula1>
    </dataValidation>
    <dataValidation type="date" allowBlank="1" showInputMessage="1" showErrorMessage="1" errorTitle="もう一度入力してください" error="生年月日に誤りがあります。もう一度入力をしてください。" sqref="X9:AC9" xr:uid="{00000000-0002-0000-0300-000004000000}">
      <formula1>BB1</formula1>
      <formula2>BB2</formula2>
    </dataValidation>
    <dataValidation type="date" showDropDown="1" showInputMessage="1" showErrorMessage="1" prompt="西暦で、入力してください。_x000a_表示は、和暦となります。_x000a_申込書は、西暦で表示されます。" sqref="X10:AC25" xr:uid="{00000000-0002-0000-0300-000005000000}">
      <formula1>$BB$1</formula1>
      <formula2>$BB$2</formula2>
    </dataValidation>
  </dataValidations>
  <hyperlinks>
    <hyperlink ref="D1" location="Top!A1" display="Topへ戻る" xr:uid="{00000000-0004-0000-0300-000000000000}"/>
  </hyperlinks>
  <pageMargins left="0.7" right="0.7" top="0.75" bottom="0.75" header="0.3" footer="0.3"/>
  <pageSetup paperSize="8" scale="93"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B1:BD32"/>
  <sheetViews>
    <sheetView showGridLines="0" showRowColHeaders="0" showZeros="0" zoomScale="70" zoomScaleNormal="70" zoomScaleSheetLayoutView="70" workbookViewId="0">
      <selection activeCell="D1" sqref="D1:J1"/>
    </sheetView>
  </sheetViews>
  <sheetFormatPr defaultColWidth="9" defaultRowHeight="13"/>
  <cols>
    <col min="1" max="1" width="2.6328125" style="355" customWidth="1"/>
    <col min="2" max="2" width="6.08984375" style="355" customWidth="1"/>
    <col min="3" max="14" width="2.6328125" style="355" customWidth="1"/>
    <col min="15" max="15" width="6.08984375" style="355" customWidth="1"/>
    <col min="16" max="70" width="2.6328125" style="355" customWidth="1"/>
    <col min="71" max="16384" width="9" style="355"/>
  </cols>
  <sheetData>
    <row r="1" spans="2:56" ht="30.75" customHeight="1">
      <c r="D1" s="698" t="s">
        <v>92</v>
      </c>
      <c r="E1" s="699"/>
      <c r="F1" s="699"/>
      <c r="G1" s="699"/>
      <c r="H1" s="699"/>
      <c r="I1" s="699"/>
      <c r="J1" s="700"/>
    </row>
    <row r="2" spans="2:56" ht="6" customHeight="1" thickBot="1">
      <c r="D2" s="356"/>
      <c r="E2" s="356"/>
      <c r="F2" s="356"/>
      <c r="G2" s="356"/>
      <c r="H2" s="356"/>
      <c r="I2" s="356"/>
      <c r="J2" s="356"/>
    </row>
    <row r="3" spans="2:56" ht="102" customHeight="1" thickTop="1" thickBot="1">
      <c r="B3" s="702" t="s">
        <v>316</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c r="AM3" s="703"/>
      <c r="AN3" s="703"/>
      <c r="AO3" s="703"/>
      <c r="AP3" s="703"/>
      <c r="AQ3" s="703"/>
      <c r="AR3" s="703"/>
      <c r="AS3" s="703"/>
      <c r="AT3" s="703"/>
      <c r="AU3" s="703"/>
      <c r="AV3" s="703"/>
      <c r="AW3" s="703"/>
      <c r="AX3" s="703"/>
      <c r="AY3" s="703"/>
      <c r="AZ3" s="703"/>
      <c r="BA3" s="703"/>
      <c r="BB3" s="703"/>
      <c r="BC3" s="704"/>
    </row>
    <row r="4" spans="2:56" ht="9" customHeight="1" thickTop="1">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row>
    <row r="5" spans="2:56" ht="30.75" customHeight="1">
      <c r="B5" s="701" t="s">
        <v>317</v>
      </c>
      <c r="C5" s="701"/>
      <c r="D5" s="701"/>
      <c r="E5" s="701"/>
      <c r="F5" s="701"/>
      <c r="G5" s="701"/>
      <c r="H5" s="701"/>
      <c r="I5" s="701"/>
      <c r="J5" s="701"/>
      <c r="K5" s="701"/>
      <c r="L5" s="701"/>
      <c r="M5" s="701"/>
      <c r="N5" s="701"/>
      <c r="O5" s="701"/>
      <c r="P5" s="701"/>
      <c r="Q5" s="701"/>
      <c r="R5" s="701"/>
      <c r="S5" s="701"/>
      <c r="T5" s="701"/>
      <c r="U5" s="701"/>
      <c r="V5" s="701"/>
      <c r="W5" s="701"/>
      <c r="X5" s="701"/>
      <c r="Y5" s="701"/>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row>
    <row r="6" spans="2:56">
      <c r="J6" s="355" t="s">
        <v>318</v>
      </c>
    </row>
    <row r="7" spans="2:56" ht="9" customHeight="1"/>
    <row r="8" spans="2:56" ht="28.4" customHeight="1">
      <c r="B8" s="363" t="s">
        <v>113</v>
      </c>
      <c r="C8" s="364"/>
      <c r="D8" s="364"/>
      <c r="E8" s="364"/>
      <c r="F8" s="364"/>
      <c r="G8" s="364"/>
      <c r="H8" s="364"/>
      <c r="I8" s="364"/>
      <c r="J8" s="364"/>
      <c r="K8" s="364"/>
      <c r="L8" s="364"/>
      <c r="M8" s="364"/>
      <c r="N8" s="364"/>
      <c r="O8" s="363" t="s">
        <v>114</v>
      </c>
      <c r="P8" s="359"/>
      <c r="Q8" s="359"/>
      <c r="R8" s="359"/>
      <c r="S8" s="359"/>
      <c r="T8" s="359"/>
      <c r="U8" s="359"/>
      <c r="V8" s="359"/>
      <c r="W8" s="359"/>
      <c r="X8" s="359"/>
      <c r="Y8" s="359"/>
      <c r="Z8" s="360"/>
    </row>
    <row r="9" spans="2:56" ht="22.5" customHeight="1">
      <c r="B9" s="361">
        <v>1</v>
      </c>
      <c r="C9" s="693">
        <f>②男入力!D10</f>
        <v>0</v>
      </c>
      <c r="D9" s="693"/>
      <c r="E9" s="693"/>
      <c r="F9" s="693"/>
      <c r="G9" s="693">
        <f>②男入力!H10</f>
        <v>0</v>
      </c>
      <c r="H9" s="693"/>
      <c r="I9" s="693"/>
      <c r="J9" s="693"/>
      <c r="K9" s="359"/>
      <c r="L9" s="359"/>
      <c r="M9" s="359"/>
      <c r="N9" s="359"/>
      <c r="O9" s="361">
        <v>1</v>
      </c>
      <c r="P9" s="693">
        <f>③女入力!D10</f>
        <v>0</v>
      </c>
      <c r="Q9" s="693"/>
      <c r="R9" s="693"/>
      <c r="S9" s="693"/>
      <c r="T9" s="693">
        <f>③女入力!H10</f>
        <v>0</v>
      </c>
      <c r="U9" s="693"/>
      <c r="V9" s="693"/>
      <c r="W9" s="693"/>
      <c r="X9" s="359"/>
      <c r="Y9" s="359"/>
    </row>
    <row r="10" spans="2:56" ht="22.5" customHeight="1">
      <c r="B10" s="361">
        <v>2</v>
      </c>
      <c r="C10" s="693">
        <f>②男入力!D11</f>
        <v>0</v>
      </c>
      <c r="D10" s="693"/>
      <c r="E10" s="693"/>
      <c r="F10" s="693"/>
      <c r="G10" s="693">
        <f>②男入力!H11</f>
        <v>0</v>
      </c>
      <c r="H10" s="693"/>
      <c r="I10" s="693"/>
      <c r="J10" s="693"/>
      <c r="K10" s="359"/>
      <c r="L10" s="359"/>
      <c r="M10" s="359"/>
      <c r="N10" s="359"/>
      <c r="O10" s="361">
        <v>2</v>
      </c>
      <c r="P10" s="693">
        <f>③女入力!D11</f>
        <v>0</v>
      </c>
      <c r="Q10" s="693"/>
      <c r="R10" s="693"/>
      <c r="S10" s="693"/>
      <c r="T10" s="693">
        <f>③女入力!H11</f>
        <v>0</v>
      </c>
      <c r="U10" s="693"/>
      <c r="V10" s="693"/>
      <c r="W10" s="693"/>
      <c r="X10" s="359"/>
      <c r="Y10" s="359"/>
      <c r="Z10" s="360"/>
    </row>
    <row r="11" spans="2:56" ht="22.5" customHeight="1">
      <c r="B11" s="361">
        <v>3</v>
      </c>
      <c r="C11" s="693">
        <f>②男入力!D12</f>
        <v>0</v>
      </c>
      <c r="D11" s="693"/>
      <c r="E11" s="693"/>
      <c r="F11" s="693"/>
      <c r="G11" s="693">
        <f>②男入力!H12</f>
        <v>0</v>
      </c>
      <c r="H11" s="693"/>
      <c r="I11" s="693"/>
      <c r="J11" s="693"/>
      <c r="K11" s="359"/>
      <c r="L11" s="359"/>
      <c r="M11" s="359"/>
      <c r="N11" s="359"/>
      <c r="O11" s="361">
        <v>3</v>
      </c>
      <c r="P11" s="693">
        <f>③女入力!D12</f>
        <v>0</v>
      </c>
      <c r="Q11" s="693"/>
      <c r="R11" s="693"/>
      <c r="S11" s="693"/>
      <c r="T11" s="693">
        <f>③女入力!H12</f>
        <v>0</v>
      </c>
      <c r="U11" s="693"/>
      <c r="V11" s="693"/>
      <c r="W11" s="693"/>
      <c r="X11" s="359"/>
      <c r="Y11" s="359"/>
      <c r="Z11" s="360"/>
    </row>
    <row r="12" spans="2:56" ht="22.5" customHeight="1">
      <c r="B12" s="361">
        <v>4</v>
      </c>
      <c r="C12" s="693">
        <f>②男入力!D13</f>
        <v>0</v>
      </c>
      <c r="D12" s="693"/>
      <c r="E12" s="693"/>
      <c r="F12" s="693"/>
      <c r="G12" s="693">
        <f>②男入力!H13</f>
        <v>0</v>
      </c>
      <c r="H12" s="693"/>
      <c r="I12" s="693"/>
      <c r="J12" s="693"/>
      <c r="K12" s="359"/>
      <c r="L12" s="359"/>
      <c r="M12" s="359"/>
      <c r="N12" s="359"/>
      <c r="O12" s="361">
        <v>4</v>
      </c>
      <c r="P12" s="693">
        <f>③女入力!D13</f>
        <v>0</v>
      </c>
      <c r="Q12" s="693"/>
      <c r="R12" s="693"/>
      <c r="S12" s="693"/>
      <c r="T12" s="693">
        <f>③女入力!H13</f>
        <v>0</v>
      </c>
      <c r="U12" s="693"/>
      <c r="V12" s="693"/>
      <c r="W12" s="693"/>
      <c r="X12" s="359"/>
      <c r="Y12" s="359"/>
      <c r="Z12" s="360"/>
    </row>
    <row r="13" spans="2:56" ht="22.5" customHeight="1">
      <c r="B13" s="361">
        <v>5</v>
      </c>
      <c r="C13" s="693">
        <f>②男入力!D14</f>
        <v>0</v>
      </c>
      <c r="D13" s="693"/>
      <c r="E13" s="693"/>
      <c r="F13" s="693"/>
      <c r="G13" s="693">
        <f>②男入力!H14</f>
        <v>0</v>
      </c>
      <c r="H13" s="693"/>
      <c r="I13" s="693"/>
      <c r="J13" s="693"/>
      <c r="K13" s="359"/>
      <c r="L13" s="359"/>
      <c r="M13" s="359"/>
      <c r="N13" s="359"/>
      <c r="O13" s="361">
        <v>5</v>
      </c>
      <c r="P13" s="693">
        <f>③女入力!D14</f>
        <v>0</v>
      </c>
      <c r="Q13" s="693"/>
      <c r="R13" s="693"/>
      <c r="S13" s="693"/>
      <c r="T13" s="693">
        <f>③女入力!H14</f>
        <v>0</v>
      </c>
      <c r="U13" s="693"/>
      <c r="V13" s="693"/>
      <c r="W13" s="693"/>
      <c r="X13" s="359"/>
      <c r="Y13" s="359"/>
      <c r="Z13" s="360"/>
    </row>
    <row r="14" spans="2:56" ht="22.5" customHeight="1">
      <c r="B14" s="361">
        <v>6</v>
      </c>
      <c r="C14" s="693">
        <f>②男入力!D15</f>
        <v>0</v>
      </c>
      <c r="D14" s="693"/>
      <c r="E14" s="693"/>
      <c r="F14" s="693"/>
      <c r="G14" s="693">
        <f>②男入力!H15</f>
        <v>0</v>
      </c>
      <c r="H14" s="693"/>
      <c r="I14" s="693"/>
      <c r="J14" s="693"/>
      <c r="K14" s="359"/>
      <c r="L14" s="359"/>
      <c r="M14" s="359"/>
      <c r="N14" s="359"/>
      <c r="O14" s="361">
        <v>6</v>
      </c>
      <c r="P14" s="693">
        <f>③女入力!D15</f>
        <v>0</v>
      </c>
      <c r="Q14" s="693"/>
      <c r="R14" s="693"/>
      <c r="S14" s="693"/>
      <c r="T14" s="693">
        <f>③女入力!H15</f>
        <v>0</v>
      </c>
      <c r="U14" s="693"/>
      <c r="V14" s="693"/>
      <c r="W14" s="693"/>
      <c r="X14" s="359"/>
      <c r="Y14" s="359"/>
      <c r="Z14" s="360"/>
    </row>
    <row r="15" spans="2:56" ht="22.5" customHeight="1">
      <c r="B15" s="361">
        <v>7</v>
      </c>
      <c r="C15" s="693">
        <f>②男入力!D16</f>
        <v>0</v>
      </c>
      <c r="D15" s="693"/>
      <c r="E15" s="693"/>
      <c r="F15" s="693"/>
      <c r="G15" s="693">
        <f>②男入力!H16</f>
        <v>0</v>
      </c>
      <c r="H15" s="693"/>
      <c r="I15" s="693"/>
      <c r="J15" s="693"/>
      <c r="K15" s="359"/>
      <c r="L15" s="359"/>
      <c r="M15" s="359"/>
      <c r="N15" s="359"/>
      <c r="O15" s="361">
        <v>7</v>
      </c>
      <c r="P15" s="693">
        <f>③女入力!D16</f>
        <v>0</v>
      </c>
      <c r="Q15" s="693"/>
      <c r="R15" s="693"/>
      <c r="S15" s="693"/>
      <c r="T15" s="693">
        <f>③女入力!H16</f>
        <v>0</v>
      </c>
      <c r="U15" s="693"/>
      <c r="V15" s="693"/>
      <c r="W15" s="693"/>
      <c r="X15" s="359"/>
      <c r="Y15" s="359"/>
      <c r="Z15" s="360"/>
    </row>
    <row r="16" spans="2:56" ht="22.5" customHeight="1">
      <c r="B16" s="361">
        <v>8</v>
      </c>
      <c r="C16" s="693">
        <f>②男入力!D17</f>
        <v>0</v>
      </c>
      <c r="D16" s="693"/>
      <c r="E16" s="693"/>
      <c r="F16" s="693"/>
      <c r="G16" s="693">
        <f>②男入力!H17</f>
        <v>0</v>
      </c>
      <c r="H16" s="693"/>
      <c r="I16" s="693"/>
      <c r="J16" s="693"/>
      <c r="K16" s="359"/>
      <c r="L16" s="359"/>
      <c r="M16" s="359"/>
      <c r="N16" s="359"/>
      <c r="O16" s="361">
        <v>8</v>
      </c>
      <c r="P16" s="693">
        <f>③女入力!D17</f>
        <v>0</v>
      </c>
      <c r="Q16" s="693"/>
      <c r="R16" s="693"/>
      <c r="S16" s="693"/>
      <c r="T16" s="693">
        <f>③女入力!H17</f>
        <v>0</v>
      </c>
      <c r="U16" s="693"/>
      <c r="V16" s="693"/>
      <c r="W16" s="693"/>
      <c r="X16" s="359"/>
      <c r="Y16" s="359"/>
      <c r="Z16" s="360"/>
    </row>
    <row r="17" spans="2:26" ht="22.5" customHeight="1">
      <c r="B17" s="361">
        <v>9</v>
      </c>
      <c r="C17" s="693">
        <f>②男入力!D18</f>
        <v>0</v>
      </c>
      <c r="D17" s="693"/>
      <c r="E17" s="693"/>
      <c r="F17" s="693"/>
      <c r="G17" s="693">
        <f>②男入力!H18</f>
        <v>0</v>
      </c>
      <c r="H17" s="693"/>
      <c r="I17" s="693"/>
      <c r="J17" s="693"/>
      <c r="K17" s="359"/>
      <c r="L17" s="359"/>
      <c r="M17" s="359"/>
      <c r="N17" s="359"/>
      <c r="O17" s="361">
        <v>9</v>
      </c>
      <c r="P17" s="693">
        <f>③女入力!D18</f>
        <v>0</v>
      </c>
      <c r="Q17" s="693"/>
      <c r="R17" s="693"/>
      <c r="S17" s="693"/>
      <c r="T17" s="693">
        <f>③女入力!H18</f>
        <v>0</v>
      </c>
      <c r="U17" s="693"/>
      <c r="V17" s="693"/>
      <c r="W17" s="693"/>
      <c r="X17" s="359"/>
      <c r="Y17" s="359"/>
      <c r="Z17" s="360"/>
    </row>
    <row r="18" spans="2:26" ht="22.5" customHeight="1">
      <c r="B18" s="361">
        <v>10</v>
      </c>
      <c r="C18" s="693">
        <f>②男入力!D19</f>
        <v>0</v>
      </c>
      <c r="D18" s="693"/>
      <c r="E18" s="693"/>
      <c r="F18" s="693"/>
      <c r="G18" s="693">
        <f>②男入力!H19</f>
        <v>0</v>
      </c>
      <c r="H18" s="693"/>
      <c r="I18" s="693"/>
      <c r="J18" s="693"/>
      <c r="K18" s="359"/>
      <c r="L18" s="359"/>
      <c r="M18" s="359"/>
      <c r="N18" s="359"/>
      <c r="O18" s="361">
        <v>10</v>
      </c>
      <c r="P18" s="693">
        <f>③女入力!D19</f>
        <v>0</v>
      </c>
      <c r="Q18" s="693"/>
      <c r="R18" s="693"/>
      <c r="S18" s="693"/>
      <c r="T18" s="693">
        <f>③女入力!H19</f>
        <v>0</v>
      </c>
      <c r="U18" s="693"/>
      <c r="V18" s="693"/>
      <c r="W18" s="693"/>
      <c r="X18" s="359"/>
      <c r="Y18" s="359"/>
      <c r="Z18" s="360"/>
    </row>
    <row r="19" spans="2:26" ht="22.5" customHeight="1">
      <c r="B19" s="361">
        <v>11</v>
      </c>
      <c r="C19" s="693">
        <f>②男入力!D20</f>
        <v>0</v>
      </c>
      <c r="D19" s="693"/>
      <c r="E19" s="693"/>
      <c r="F19" s="693"/>
      <c r="G19" s="693">
        <f>②男入力!H20</f>
        <v>0</v>
      </c>
      <c r="H19" s="693"/>
      <c r="I19" s="693"/>
      <c r="J19" s="693"/>
      <c r="K19" s="359"/>
      <c r="L19" s="359"/>
      <c r="M19" s="359"/>
      <c r="N19" s="359"/>
      <c r="O19" s="361">
        <v>11</v>
      </c>
      <c r="P19" s="693">
        <f>③女入力!D20</f>
        <v>0</v>
      </c>
      <c r="Q19" s="693"/>
      <c r="R19" s="693"/>
      <c r="S19" s="693"/>
      <c r="T19" s="693">
        <f>③女入力!H20</f>
        <v>0</v>
      </c>
      <c r="U19" s="693"/>
      <c r="V19" s="693"/>
      <c r="W19" s="693"/>
      <c r="X19" s="359"/>
      <c r="Y19" s="359"/>
      <c r="Z19" s="360"/>
    </row>
    <row r="20" spans="2:26" ht="22.5" customHeight="1">
      <c r="B20" s="361">
        <v>12</v>
      </c>
      <c r="C20" s="693">
        <f>②男入力!D21</f>
        <v>0</v>
      </c>
      <c r="D20" s="693"/>
      <c r="E20" s="693"/>
      <c r="F20" s="693"/>
      <c r="G20" s="693">
        <f>②男入力!H21</f>
        <v>0</v>
      </c>
      <c r="H20" s="693"/>
      <c r="I20" s="693"/>
      <c r="J20" s="693"/>
      <c r="K20" s="359"/>
      <c r="L20" s="359"/>
      <c r="M20" s="359"/>
      <c r="N20" s="359"/>
      <c r="O20" s="361">
        <v>12</v>
      </c>
      <c r="P20" s="693">
        <f>③女入力!D21</f>
        <v>0</v>
      </c>
      <c r="Q20" s="693"/>
      <c r="R20" s="693"/>
      <c r="S20" s="693"/>
      <c r="T20" s="693">
        <f>③女入力!H21</f>
        <v>0</v>
      </c>
      <c r="U20" s="693"/>
      <c r="V20" s="693"/>
      <c r="W20" s="693"/>
      <c r="X20" s="359"/>
      <c r="Y20" s="359"/>
      <c r="Z20" s="360"/>
    </row>
    <row r="21" spans="2:26" ht="22.5" customHeight="1">
      <c r="B21" s="361">
        <v>13</v>
      </c>
      <c r="C21" s="693">
        <f>②男入力!D22</f>
        <v>0</v>
      </c>
      <c r="D21" s="693"/>
      <c r="E21" s="693"/>
      <c r="F21" s="693"/>
      <c r="G21" s="693">
        <f>②男入力!H22</f>
        <v>0</v>
      </c>
      <c r="H21" s="693"/>
      <c r="I21" s="693"/>
      <c r="J21" s="693"/>
      <c r="K21" s="359"/>
      <c r="L21" s="359"/>
      <c r="M21" s="359"/>
      <c r="N21" s="359"/>
      <c r="O21" s="361">
        <v>13</v>
      </c>
      <c r="P21" s="693">
        <f>③女入力!D22</f>
        <v>0</v>
      </c>
      <c r="Q21" s="693"/>
      <c r="R21" s="693"/>
      <c r="S21" s="693"/>
      <c r="T21" s="693">
        <f>③女入力!H22</f>
        <v>0</v>
      </c>
      <c r="U21" s="693"/>
      <c r="V21" s="693"/>
      <c r="W21" s="693"/>
      <c r="X21" s="359"/>
      <c r="Y21" s="359"/>
      <c r="Z21" s="360"/>
    </row>
    <row r="22" spans="2:26" ht="21">
      <c r="B22" s="361">
        <v>14</v>
      </c>
      <c r="C22" s="693">
        <f>②男入力!D23</f>
        <v>0</v>
      </c>
      <c r="D22" s="693"/>
      <c r="E22" s="693"/>
      <c r="F22" s="693"/>
      <c r="G22" s="693">
        <f>②男入力!H23</f>
        <v>0</v>
      </c>
      <c r="H22" s="693"/>
      <c r="I22" s="693"/>
      <c r="J22" s="693"/>
      <c r="K22" s="359"/>
      <c r="L22" s="359"/>
      <c r="M22" s="359"/>
      <c r="N22" s="359"/>
      <c r="O22" s="361">
        <v>14</v>
      </c>
      <c r="P22" s="693">
        <f>③女入力!D23</f>
        <v>0</v>
      </c>
      <c r="Q22" s="693"/>
      <c r="R22" s="693"/>
      <c r="S22" s="693"/>
      <c r="T22" s="693">
        <f>③女入力!H23</f>
        <v>0</v>
      </c>
      <c r="U22" s="693"/>
      <c r="V22" s="693"/>
      <c r="W22" s="693"/>
      <c r="X22" s="359"/>
      <c r="Y22" s="359"/>
    </row>
    <row r="23" spans="2:26" ht="21">
      <c r="B23" s="361">
        <v>15</v>
      </c>
      <c r="C23" s="693">
        <f>②男入力!D24</f>
        <v>0</v>
      </c>
      <c r="D23" s="693"/>
      <c r="E23" s="693"/>
      <c r="F23" s="693"/>
      <c r="G23" s="693">
        <f>②男入力!H24</f>
        <v>0</v>
      </c>
      <c r="H23" s="693"/>
      <c r="I23" s="693"/>
      <c r="J23" s="693"/>
      <c r="K23" s="359"/>
      <c r="L23" s="359"/>
      <c r="M23" s="359"/>
      <c r="N23" s="359"/>
      <c r="O23" s="361">
        <v>15</v>
      </c>
      <c r="P23" s="693">
        <f>③女入力!D24</f>
        <v>0</v>
      </c>
      <c r="Q23" s="693"/>
      <c r="R23" s="693"/>
      <c r="S23" s="693"/>
      <c r="T23" s="693">
        <f>③女入力!H24</f>
        <v>0</v>
      </c>
      <c r="U23" s="693"/>
      <c r="V23" s="693"/>
      <c r="W23" s="693"/>
      <c r="X23" s="359"/>
      <c r="Y23" s="359"/>
    </row>
    <row r="24" spans="2:26" ht="21" customHeight="1">
      <c r="B24" s="361">
        <v>16</v>
      </c>
      <c r="C24" s="695">
        <f>②男入力!D25</f>
        <v>0</v>
      </c>
      <c r="D24" s="696"/>
      <c r="E24" s="696"/>
      <c r="F24" s="697"/>
      <c r="G24" s="695">
        <f>②男入力!H25</f>
        <v>0</v>
      </c>
      <c r="H24" s="696"/>
      <c r="I24" s="696"/>
      <c r="J24" s="697"/>
      <c r="K24" s="359"/>
      <c r="L24" s="359"/>
      <c r="M24" s="359"/>
      <c r="N24" s="359"/>
      <c r="O24" s="362">
        <v>16</v>
      </c>
      <c r="P24" s="694">
        <f>③女入力!D25</f>
        <v>0</v>
      </c>
      <c r="Q24" s="694"/>
      <c r="R24" s="694"/>
      <c r="S24" s="694"/>
      <c r="T24" s="694">
        <f>③女入力!H25</f>
        <v>0</v>
      </c>
      <c r="U24" s="694"/>
      <c r="V24" s="694"/>
      <c r="W24" s="694"/>
      <c r="X24" s="359"/>
      <c r="Y24" s="359"/>
    </row>
    <row r="25" spans="2:26" ht="21" customHeight="1">
      <c r="B25" s="361">
        <v>17</v>
      </c>
      <c r="C25" s="695">
        <f>②男入力!D26</f>
        <v>0</v>
      </c>
      <c r="D25" s="696"/>
      <c r="E25" s="696"/>
      <c r="F25" s="697"/>
      <c r="G25" s="695">
        <f>②男入力!H26</f>
        <v>0</v>
      </c>
      <c r="H25" s="696"/>
      <c r="I25" s="696"/>
      <c r="J25" s="697"/>
    </row>
    <row r="26" spans="2:26" ht="21" customHeight="1">
      <c r="B26" s="361">
        <v>18</v>
      </c>
      <c r="C26" s="695">
        <f>②男入力!D27</f>
        <v>0</v>
      </c>
      <c r="D26" s="696"/>
      <c r="E26" s="696"/>
      <c r="F26" s="697"/>
      <c r="G26" s="695">
        <f>②男入力!H27</f>
        <v>0</v>
      </c>
      <c r="H26" s="696"/>
      <c r="I26" s="696"/>
      <c r="J26" s="697"/>
    </row>
    <row r="27" spans="2:26" ht="21" customHeight="1">
      <c r="B27" s="361">
        <v>19</v>
      </c>
      <c r="C27" s="695">
        <f>②男入力!D28</f>
        <v>0</v>
      </c>
      <c r="D27" s="696"/>
      <c r="E27" s="696"/>
      <c r="F27" s="697"/>
      <c r="G27" s="695">
        <f>②男入力!H28</f>
        <v>0</v>
      </c>
      <c r="H27" s="696"/>
      <c r="I27" s="696"/>
      <c r="J27" s="697"/>
    </row>
    <row r="28" spans="2:26" ht="21" customHeight="1">
      <c r="B28" s="361">
        <v>20</v>
      </c>
      <c r="C28" s="695">
        <f>②男入力!D29</f>
        <v>0</v>
      </c>
      <c r="D28" s="696"/>
      <c r="E28" s="696"/>
      <c r="F28" s="697"/>
      <c r="G28" s="695">
        <f>②男入力!H29</f>
        <v>0</v>
      </c>
      <c r="H28" s="696"/>
      <c r="I28" s="696"/>
      <c r="J28" s="697"/>
    </row>
    <row r="29" spans="2:26" ht="21" customHeight="1">
      <c r="B29" s="361">
        <v>21</v>
      </c>
      <c r="C29" s="695">
        <f>②男入力!D30</f>
        <v>0</v>
      </c>
      <c r="D29" s="696"/>
      <c r="E29" s="696"/>
      <c r="F29" s="697"/>
      <c r="G29" s="695">
        <f>②男入力!H30</f>
        <v>0</v>
      </c>
      <c r="H29" s="696"/>
      <c r="I29" s="696"/>
      <c r="J29" s="697"/>
    </row>
    <row r="30" spans="2:26" ht="21" customHeight="1">
      <c r="B30" s="361">
        <v>22</v>
      </c>
      <c r="C30" s="695">
        <f>②男入力!D31</f>
        <v>0</v>
      </c>
      <c r="D30" s="696"/>
      <c r="E30" s="696"/>
      <c r="F30" s="697"/>
      <c r="G30" s="695">
        <f>②男入力!H31</f>
        <v>0</v>
      </c>
      <c r="H30" s="696"/>
      <c r="I30" s="696"/>
      <c r="J30" s="697"/>
    </row>
    <row r="31" spans="2:26" ht="21" customHeight="1">
      <c r="B31" s="361">
        <v>23</v>
      </c>
      <c r="C31" s="695">
        <f>②男入力!D32</f>
        <v>0</v>
      </c>
      <c r="D31" s="696"/>
      <c r="E31" s="696"/>
      <c r="F31" s="697"/>
      <c r="G31" s="695">
        <f>②男入力!H32</f>
        <v>0</v>
      </c>
      <c r="H31" s="696"/>
      <c r="I31" s="696"/>
      <c r="J31" s="697"/>
    </row>
    <row r="32" spans="2:26" ht="21" customHeight="1">
      <c r="B32" s="361">
        <v>24</v>
      </c>
      <c r="C32" s="695">
        <f>②男入力!D33</f>
        <v>0</v>
      </c>
      <c r="D32" s="696"/>
      <c r="E32" s="696"/>
      <c r="F32" s="697"/>
      <c r="G32" s="695">
        <f>②男入力!H33</f>
        <v>0</v>
      </c>
      <c r="H32" s="696"/>
      <c r="I32" s="696"/>
      <c r="J32" s="697"/>
    </row>
  </sheetData>
  <sheetProtection sheet="1" objects="1" scenarios="1"/>
  <customSheetViews>
    <customSheetView guid="{5D963F3A-B207-4215-A36A-BBA0BD90DFE4}" showGridLines="0">
      <selection activeCell="T1" sqref="T1"/>
      <pageMargins left="0.39370078740157483" right="0.35433070866141736" top="0.31496062992125984" bottom="0.31496062992125984" header="0.23622047244094491" footer="0.19685039370078741"/>
      <printOptions horizontalCentered="1" verticalCentered="1"/>
      <pageSetup paperSize="9" scale="74" orientation="landscape" horizontalDpi="4294967293" r:id="rId1"/>
      <headerFooter alignWithMargins="0"/>
    </customSheetView>
  </customSheetViews>
  <mergeCells count="83">
    <mergeCell ref="T11:W11"/>
    <mergeCell ref="P12:S12"/>
    <mergeCell ref="T12:W12"/>
    <mergeCell ref="P13:S13"/>
    <mergeCell ref="T13:W13"/>
    <mergeCell ref="P14:S14"/>
    <mergeCell ref="T14:W14"/>
    <mergeCell ref="P15:S15"/>
    <mergeCell ref="T15:W15"/>
    <mergeCell ref="P16:S16"/>
    <mergeCell ref="T16:W16"/>
    <mergeCell ref="P17:S17"/>
    <mergeCell ref="T17:W17"/>
    <mergeCell ref="P18:S18"/>
    <mergeCell ref="T18:W18"/>
    <mergeCell ref="P19:S19"/>
    <mergeCell ref="T19:W19"/>
    <mergeCell ref="T20:W20"/>
    <mergeCell ref="C23:F23"/>
    <mergeCell ref="G23:J23"/>
    <mergeCell ref="P20:S20"/>
    <mergeCell ref="C19:F19"/>
    <mergeCell ref="G19:J19"/>
    <mergeCell ref="C20:F20"/>
    <mergeCell ref="G20:J20"/>
    <mergeCell ref="C21:F21"/>
    <mergeCell ref="G21:J21"/>
    <mergeCell ref="C22:F22"/>
    <mergeCell ref="G22:J22"/>
    <mergeCell ref="P21:S21"/>
    <mergeCell ref="T21:W21"/>
    <mergeCell ref="P22:S22"/>
    <mergeCell ref="T22:W22"/>
    <mergeCell ref="C13:F13"/>
    <mergeCell ref="G13:J13"/>
    <mergeCell ref="C14:F14"/>
    <mergeCell ref="G14:J14"/>
    <mergeCell ref="C15:F15"/>
    <mergeCell ref="G15:J15"/>
    <mergeCell ref="C16:F16"/>
    <mergeCell ref="G16:J16"/>
    <mergeCell ref="C17:F17"/>
    <mergeCell ref="G17:J17"/>
    <mergeCell ref="C18:F18"/>
    <mergeCell ref="G18:J18"/>
    <mergeCell ref="C11:F11"/>
    <mergeCell ref="G11:J11"/>
    <mergeCell ref="C12:F12"/>
    <mergeCell ref="G12:J12"/>
    <mergeCell ref="D1:J1"/>
    <mergeCell ref="B5:Y5"/>
    <mergeCell ref="B3:BC3"/>
    <mergeCell ref="C9:F9"/>
    <mergeCell ref="G9:J9"/>
    <mergeCell ref="P9:S9"/>
    <mergeCell ref="T9:W9"/>
    <mergeCell ref="C10:F10"/>
    <mergeCell ref="G10:J10"/>
    <mergeCell ref="P10:S10"/>
    <mergeCell ref="T10:W10"/>
    <mergeCell ref="P11:S11"/>
    <mergeCell ref="C31:F31"/>
    <mergeCell ref="G31:J31"/>
    <mergeCell ref="C32:F32"/>
    <mergeCell ref="G32:J32"/>
    <mergeCell ref="C27:F27"/>
    <mergeCell ref="G27:J27"/>
    <mergeCell ref="C28:F28"/>
    <mergeCell ref="G28:J28"/>
    <mergeCell ref="C29:F29"/>
    <mergeCell ref="G29:J29"/>
    <mergeCell ref="P23:S23"/>
    <mergeCell ref="T23:W23"/>
    <mergeCell ref="P24:S24"/>
    <mergeCell ref="T24:W24"/>
    <mergeCell ref="C30:F30"/>
    <mergeCell ref="G30:J30"/>
    <mergeCell ref="C24:F24"/>
    <mergeCell ref="G24:J24"/>
    <mergeCell ref="C25:F25"/>
    <mergeCell ref="G25:J25"/>
    <mergeCell ref="C26:F26"/>
    <mergeCell ref="G26:J26"/>
  </mergeCells>
  <phoneticPr fontId="2"/>
  <hyperlinks>
    <hyperlink ref="D1" location="Top!A1" display="Topへ戻る" xr:uid="{00000000-0004-0000-0400-000000000000}"/>
  </hyperlinks>
  <printOptions horizontalCentered="1" verticalCentered="1"/>
  <pageMargins left="0.39370078740157483" right="0.35433070866141736" top="0.31496062992125984" bottom="0.31496062992125984" header="0.23622047244094491" footer="0.19685039370078741"/>
  <pageSetup paperSize="9" scale="74" orientation="landscape" horizontalDpi="4294967293" r:id="rId2"/>
  <headerFooter alignWithMargins="0"/>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B1:AK40"/>
  <sheetViews>
    <sheetView showGridLines="0" showRowColHeaders="0" showZeros="0" zoomScale="90" zoomScaleNormal="90" workbookViewId="0">
      <pane xSplit="2" ySplit="9" topLeftCell="C10" activePane="bottomRight" state="frozen"/>
      <selection activeCell="AO2" sqref="AO2"/>
      <selection pane="topRight" activeCell="AO2" sqref="AO2"/>
      <selection pane="bottomLeft" activeCell="AO2" sqref="AO2"/>
      <selection pane="bottomRight" activeCell="D1" sqref="D1:I1"/>
    </sheetView>
  </sheetViews>
  <sheetFormatPr defaultColWidth="9" defaultRowHeight="13"/>
  <cols>
    <col min="1" max="1" width="2.6328125" style="1" customWidth="1"/>
    <col min="2" max="17" width="3.08984375" style="1" customWidth="1"/>
    <col min="18" max="20" width="2.6328125" style="1" customWidth="1"/>
    <col min="21" max="21" width="8.36328125" style="1" customWidth="1"/>
    <col min="22" max="22" width="6.453125" style="1" customWidth="1"/>
    <col min="23" max="23" width="8.90625" style="1" customWidth="1"/>
    <col min="24" max="26" width="9" style="1" customWidth="1"/>
    <col min="27" max="27" width="2.90625" style="1" customWidth="1"/>
    <col min="28" max="28" width="1.08984375" style="1" customWidth="1"/>
    <col min="29" max="29" width="5.6328125" style="1" customWidth="1"/>
    <col min="30" max="30" width="5.36328125" style="1" customWidth="1"/>
    <col min="31" max="32" width="11.90625" style="1" customWidth="1"/>
    <col min="33" max="34" width="9" style="1" customWidth="1"/>
    <col min="35" max="37" width="9" style="1" hidden="1" customWidth="1"/>
    <col min="38" max="38" width="9" style="1" customWidth="1"/>
    <col min="39" max="39" width="9" style="1"/>
    <col min="40" max="41" width="9" style="1" customWidth="1"/>
    <col min="42" max="16384" width="9" style="1"/>
  </cols>
  <sheetData>
    <row r="1" spans="2:37" ht="26.25" customHeight="1">
      <c r="D1" s="646" t="s">
        <v>92</v>
      </c>
      <c r="E1" s="647"/>
      <c r="F1" s="647"/>
      <c r="G1" s="647"/>
      <c r="H1" s="647"/>
      <c r="I1" s="648"/>
      <c r="AA1" s="718"/>
      <c r="AB1" s="718"/>
      <c r="AC1" s="718"/>
      <c r="AD1" s="718"/>
      <c r="AE1" s="718"/>
      <c r="AG1" s="718"/>
      <c r="AH1" s="718"/>
    </row>
    <row r="2" spans="2:37" ht="11.25" customHeight="1">
      <c r="M2" s="74"/>
      <c r="N2" s="75"/>
      <c r="O2" s="1" t="s">
        <v>103</v>
      </c>
      <c r="U2" s="203"/>
      <c r="V2" s="1" t="s">
        <v>104</v>
      </c>
    </row>
    <row r="3" spans="2:37" ht="32.5">
      <c r="C3" s="57" t="s">
        <v>105</v>
      </c>
      <c r="D3" s="3"/>
      <c r="E3" s="3"/>
      <c r="F3" s="3"/>
      <c r="G3" s="4"/>
      <c r="H3" s="48"/>
      <c r="I3" s="2"/>
      <c r="J3" s="2"/>
      <c r="K3" s="2"/>
      <c r="L3" s="2"/>
      <c r="M3" s="2"/>
      <c r="N3" s="2"/>
    </row>
    <row r="4" spans="2:37" ht="13.5" customHeight="1"/>
    <row r="5" spans="2:37" ht="17" thickBot="1">
      <c r="C5" s="719" t="s">
        <v>84</v>
      </c>
      <c r="D5" s="720"/>
      <c r="E5" s="720"/>
      <c r="F5" s="720"/>
      <c r="G5" s="720"/>
      <c r="H5" s="720"/>
      <c r="I5" s="720"/>
      <c r="J5" s="720"/>
      <c r="K5" s="721"/>
      <c r="L5" s="721"/>
      <c r="M5" s="721"/>
      <c r="P5" s="28"/>
      <c r="Q5" s="28"/>
    </row>
    <row r="6" spans="2:37" ht="13.5" customHeight="1">
      <c r="B6" s="658" t="s">
        <v>42</v>
      </c>
      <c r="C6" s="667" t="s">
        <v>67</v>
      </c>
      <c r="D6" s="668"/>
      <c r="E6" s="668"/>
      <c r="F6" s="668"/>
      <c r="G6" s="668"/>
      <c r="H6" s="668"/>
      <c r="I6" s="668"/>
      <c r="J6" s="669"/>
      <c r="K6" s="451" t="s">
        <v>8</v>
      </c>
      <c r="L6" s="451"/>
      <c r="M6" s="451"/>
      <c r="N6" s="650" t="s">
        <v>70</v>
      </c>
      <c r="O6" s="675"/>
      <c r="P6" s="675"/>
      <c r="Q6" s="705"/>
    </row>
    <row r="7" spans="2:37" ht="14.25" customHeight="1">
      <c r="B7" s="659"/>
      <c r="C7" s="670" t="s">
        <v>9</v>
      </c>
      <c r="D7" s="671"/>
      <c r="E7" s="671"/>
      <c r="F7" s="671"/>
      <c r="G7" s="686" t="s">
        <v>10</v>
      </c>
      <c r="H7" s="671"/>
      <c r="I7" s="671"/>
      <c r="J7" s="674"/>
      <c r="K7" s="488"/>
      <c r="L7" s="488"/>
      <c r="M7" s="488"/>
      <c r="N7" s="677"/>
      <c r="O7" s="677"/>
      <c r="P7" s="677"/>
      <c r="Q7" s="706"/>
      <c r="U7" s="708" t="s">
        <v>80</v>
      </c>
      <c r="V7" s="708"/>
      <c r="W7" s="708"/>
      <c r="X7" s="708"/>
      <c r="Y7" s="708"/>
      <c r="Z7" s="124"/>
      <c r="AC7" s="708" t="s">
        <v>81</v>
      </c>
      <c r="AD7" s="708"/>
      <c r="AE7" s="708"/>
      <c r="AF7" s="708"/>
      <c r="AG7" s="708"/>
      <c r="AH7" s="708"/>
    </row>
    <row r="8" spans="2:37" ht="14.25" customHeight="1" thickBot="1">
      <c r="B8" s="660"/>
      <c r="C8" s="633"/>
      <c r="D8" s="634"/>
      <c r="E8" s="634"/>
      <c r="F8" s="634"/>
      <c r="G8" s="687"/>
      <c r="H8" s="634"/>
      <c r="I8" s="634"/>
      <c r="J8" s="635"/>
      <c r="K8" s="683"/>
      <c r="L8" s="683"/>
      <c r="M8" s="683"/>
      <c r="N8" s="634"/>
      <c r="O8" s="634"/>
      <c r="P8" s="634"/>
      <c r="Q8" s="707"/>
      <c r="U8" s="708"/>
      <c r="V8" s="708"/>
      <c r="W8" s="708"/>
      <c r="X8" s="708"/>
      <c r="Y8" s="708"/>
      <c r="Z8" s="124"/>
      <c r="AC8" s="708"/>
      <c r="AD8" s="708"/>
      <c r="AE8" s="708"/>
      <c r="AF8" s="708"/>
      <c r="AG8" s="708"/>
      <c r="AH8" s="708"/>
    </row>
    <row r="9" spans="2:37" ht="14.25" customHeight="1" thickBot="1">
      <c r="B9" s="50" t="s">
        <v>46</v>
      </c>
      <c r="C9" s="709" t="s">
        <v>390</v>
      </c>
      <c r="D9" s="710"/>
      <c r="E9" s="710"/>
      <c r="F9" s="711"/>
      <c r="G9" s="712" t="s">
        <v>391</v>
      </c>
      <c r="H9" s="710"/>
      <c r="I9" s="710"/>
      <c r="J9" s="713"/>
      <c r="K9" s="714">
        <v>93</v>
      </c>
      <c r="L9" s="715"/>
      <c r="M9" s="716"/>
      <c r="N9" s="662" t="s">
        <v>171</v>
      </c>
      <c r="O9" s="662"/>
      <c r="P9" s="662"/>
      <c r="Q9" s="717"/>
      <c r="U9" s="84" t="s">
        <v>3</v>
      </c>
      <c r="V9" s="85" t="s">
        <v>76</v>
      </c>
      <c r="W9" s="85" t="s">
        <v>82</v>
      </c>
      <c r="X9" s="85" t="s">
        <v>83</v>
      </c>
      <c r="Y9" s="88" t="s">
        <v>30</v>
      </c>
      <c r="Z9" s="140" t="s">
        <v>172</v>
      </c>
      <c r="AC9" s="275" t="s">
        <v>223</v>
      </c>
      <c r="AD9" s="121" t="s">
        <v>76</v>
      </c>
      <c r="AE9" s="222" t="s">
        <v>188</v>
      </c>
      <c r="AF9" s="121" t="s">
        <v>187</v>
      </c>
      <c r="AG9" s="121" t="s">
        <v>82</v>
      </c>
      <c r="AH9" s="237" t="s">
        <v>83</v>
      </c>
    </row>
    <row r="10" spans="2:37">
      <c r="B10" s="89">
        <v>1</v>
      </c>
      <c r="C10" s="582">
        <f>②男入力!D10</f>
        <v>0</v>
      </c>
      <c r="D10" s="474"/>
      <c r="E10" s="474"/>
      <c r="F10" s="722"/>
      <c r="G10" s="723">
        <f>②男入力!H10</f>
        <v>0</v>
      </c>
      <c r="H10" s="474"/>
      <c r="I10" s="474"/>
      <c r="J10" s="475"/>
      <c r="K10" s="724">
        <f>②男入力!AL10</f>
        <v>0</v>
      </c>
      <c r="L10" s="725"/>
      <c r="M10" s="726"/>
      <c r="N10" s="727" t="str">
        <f>②男入力!AO10</f>
        <v/>
      </c>
      <c r="O10" s="727"/>
      <c r="P10" s="727"/>
      <c r="Q10" s="728"/>
      <c r="R10" s="29"/>
      <c r="S10" s="29"/>
      <c r="T10" s="202" t="str">
        <f>IF(Y10&gt;=Y11,"○","×")</f>
        <v>○</v>
      </c>
      <c r="U10" s="91" t="s">
        <v>19</v>
      </c>
      <c r="V10" s="64"/>
      <c r="W10" s="121" t="str">
        <f>IF(V10=0,"",VLOOKUP(V10,$B$10:$M$30,2))</f>
        <v/>
      </c>
      <c r="X10" s="121" t="str">
        <f>IF(V10=0,"",VLOOKUP(V10,$B$10:$M$30,6))</f>
        <v/>
      </c>
      <c r="Y10" s="65" t="str">
        <f>IF(V10=0,"",VLOOKUP(V10,$B$10:$R$30,10))</f>
        <v/>
      </c>
      <c r="Z10" s="286"/>
      <c r="AB10"/>
      <c r="AC10" s="66">
        <v>1</v>
      </c>
      <c r="AD10" s="54"/>
      <c r="AE10" s="289"/>
      <c r="AF10" s="122" t="str">
        <f>IF(AD10=0,"",VLOOKUP(AD10,$B$10:$Q$33,13))</f>
        <v/>
      </c>
      <c r="AG10" s="119" t="str">
        <f>IF(AD10=0,"",VLOOKUP(AD10,$B$10:$Q$33,2))</f>
        <v/>
      </c>
      <c r="AH10" s="397" t="str">
        <f t="shared" ref="AH10:AH14" si="0">IF(AD10=0,"",VLOOKUP(AD10,$B$9:$Q$33,6))</f>
        <v/>
      </c>
      <c r="AI10" s="1">
        <v>1</v>
      </c>
      <c r="AJ10" s="1">
        <f t="shared" ref="AJ10:AJ16" si="1">V10</f>
        <v>0</v>
      </c>
      <c r="AK10" s="1">
        <f>IF(COUNTIF($AJ$10:$AJ$40,AI10)&gt;0,1,0)</f>
        <v>0</v>
      </c>
    </row>
    <row r="11" spans="2:37">
      <c r="B11" s="86">
        <v>2</v>
      </c>
      <c r="C11" s="578">
        <f>②男入力!D11</f>
        <v>0</v>
      </c>
      <c r="D11" s="573"/>
      <c r="E11" s="573"/>
      <c r="F11" s="729"/>
      <c r="G11" s="730">
        <f>②男入力!H11</f>
        <v>0</v>
      </c>
      <c r="H11" s="573"/>
      <c r="I11" s="573"/>
      <c r="J11" s="574"/>
      <c r="K11" s="731">
        <f>②男入力!AL11</f>
        <v>0</v>
      </c>
      <c r="L11" s="732"/>
      <c r="M11" s="733"/>
      <c r="N11" s="734" t="str">
        <f>②男入力!AO11</f>
        <v/>
      </c>
      <c r="O11" s="734"/>
      <c r="P11" s="734"/>
      <c r="Q11" s="735"/>
      <c r="R11" s="55"/>
      <c r="S11" s="55"/>
      <c r="T11" s="202" t="str">
        <f>IF(AND(Y11&gt;=Y12,Y11&lt;=Y10),"○","×")</f>
        <v>○</v>
      </c>
      <c r="U11" s="82" t="s">
        <v>20</v>
      </c>
      <c r="V11" s="54"/>
      <c r="W11" s="56" t="str">
        <f t="shared" ref="W11:W16" si="2">IF(V11=0,"",VLOOKUP(V11,$B$10:$M$30,2))</f>
        <v/>
      </c>
      <c r="X11" s="56" t="str">
        <f t="shared" ref="X11:X16" si="3">IF(V11=0,"",VLOOKUP(V11,$B$10:$M$30,6))</f>
        <v/>
      </c>
      <c r="Y11" s="67" t="str">
        <f t="shared" ref="Y11:Y16" si="4">IF(V11=0,"",VLOOKUP(V11,$B$10:$R$30,10))</f>
        <v/>
      </c>
      <c r="Z11" s="287"/>
      <c r="AB11"/>
      <c r="AC11" s="66">
        <v>2</v>
      </c>
      <c r="AD11" s="54"/>
      <c r="AE11" s="289"/>
      <c r="AF11" s="122" t="str">
        <f t="shared" ref="AF11:AF33" si="5">IF(AD11=0,"",VLOOKUP(AD11,$B$10:$Q$33,13))</f>
        <v/>
      </c>
      <c r="AG11" s="119" t="str">
        <f t="shared" ref="AG11:AG33" si="6">IF(AD11=0,"",VLOOKUP(AD11,$B$10:$Q$33,2))</f>
        <v/>
      </c>
      <c r="AH11" s="397" t="str">
        <f t="shared" si="0"/>
        <v/>
      </c>
      <c r="AI11" s="1">
        <v>2</v>
      </c>
      <c r="AJ11" s="1">
        <f t="shared" si="1"/>
        <v>0</v>
      </c>
      <c r="AK11" s="1">
        <f t="shared" ref="AK11:AK33" si="7">IF(COUNTIF($AJ$10:$AJ$40,AI11)&gt;0,1,0)</f>
        <v>0</v>
      </c>
    </row>
    <row r="12" spans="2:37">
      <c r="B12" s="86">
        <v>3</v>
      </c>
      <c r="C12" s="578">
        <f>②男入力!D12</f>
        <v>0</v>
      </c>
      <c r="D12" s="573"/>
      <c r="E12" s="573"/>
      <c r="F12" s="729"/>
      <c r="G12" s="730">
        <f>②男入力!H12</f>
        <v>0</v>
      </c>
      <c r="H12" s="573"/>
      <c r="I12" s="573"/>
      <c r="J12" s="574"/>
      <c r="K12" s="731">
        <f>②男入力!AL12</f>
        <v>0</v>
      </c>
      <c r="L12" s="732"/>
      <c r="M12" s="733"/>
      <c r="N12" s="734" t="str">
        <f>②男入力!AO12</f>
        <v/>
      </c>
      <c r="O12" s="734"/>
      <c r="P12" s="734"/>
      <c r="Q12" s="735"/>
      <c r="R12" s="55"/>
      <c r="S12" s="55"/>
      <c r="T12" s="202" t="str">
        <f>IF(AND(Y12&gt;=Y13,Y12&lt;=Y11),"○","×")</f>
        <v>○</v>
      </c>
      <c r="U12" s="82" t="s">
        <v>21</v>
      </c>
      <c r="V12" s="54"/>
      <c r="W12" s="56" t="str">
        <f t="shared" si="2"/>
        <v/>
      </c>
      <c r="X12" s="56" t="str">
        <f t="shared" si="3"/>
        <v/>
      </c>
      <c r="Y12" s="67" t="str">
        <f t="shared" si="4"/>
        <v/>
      </c>
      <c r="Z12" s="287"/>
      <c r="AB12"/>
      <c r="AC12" s="66">
        <v>3</v>
      </c>
      <c r="AD12" s="54"/>
      <c r="AE12" s="289"/>
      <c r="AF12" s="122" t="str">
        <f t="shared" si="5"/>
        <v/>
      </c>
      <c r="AG12" s="119" t="str">
        <f t="shared" si="6"/>
        <v/>
      </c>
      <c r="AH12" s="397" t="str">
        <f t="shared" si="0"/>
        <v/>
      </c>
      <c r="AI12" s="1">
        <v>3</v>
      </c>
      <c r="AJ12" s="1">
        <f t="shared" si="1"/>
        <v>0</v>
      </c>
      <c r="AK12" s="1">
        <f t="shared" si="7"/>
        <v>0</v>
      </c>
    </row>
    <row r="13" spans="2:37">
      <c r="B13" s="86">
        <v>4</v>
      </c>
      <c r="C13" s="578">
        <f>②男入力!D13</f>
        <v>0</v>
      </c>
      <c r="D13" s="573"/>
      <c r="E13" s="573"/>
      <c r="F13" s="729"/>
      <c r="G13" s="730">
        <f>②男入力!H13</f>
        <v>0</v>
      </c>
      <c r="H13" s="573"/>
      <c r="I13" s="573"/>
      <c r="J13" s="574"/>
      <c r="K13" s="731">
        <f>②男入力!AL13</f>
        <v>0</v>
      </c>
      <c r="L13" s="732"/>
      <c r="M13" s="733"/>
      <c r="N13" s="734" t="str">
        <f>②男入力!AO13</f>
        <v/>
      </c>
      <c r="O13" s="734"/>
      <c r="P13" s="734"/>
      <c r="Q13" s="735"/>
      <c r="R13" s="55"/>
      <c r="S13" s="55"/>
      <c r="T13" s="202" t="str">
        <f>IF(AND(Y13&gt;=Y14,Y13&lt;=Y12),"○","×")</f>
        <v>○</v>
      </c>
      <c r="U13" s="82" t="s">
        <v>77</v>
      </c>
      <c r="V13" s="54"/>
      <c r="W13" s="56" t="str">
        <f t="shared" si="2"/>
        <v/>
      </c>
      <c r="X13" s="56" t="str">
        <f t="shared" si="3"/>
        <v/>
      </c>
      <c r="Y13" s="67" t="str">
        <f>IF(V13=0,"",VLOOKUP(V13,$B$10:$R$30,10))</f>
        <v/>
      </c>
      <c r="Z13" s="287"/>
      <c r="AB13"/>
      <c r="AC13" s="66">
        <v>4</v>
      </c>
      <c r="AD13" s="54"/>
      <c r="AE13" s="289"/>
      <c r="AF13" s="122" t="str">
        <f t="shared" si="5"/>
        <v/>
      </c>
      <c r="AG13" s="119" t="str">
        <f t="shared" si="6"/>
        <v/>
      </c>
      <c r="AH13" s="397" t="str">
        <f t="shared" si="0"/>
        <v/>
      </c>
      <c r="AI13" s="1">
        <v>4</v>
      </c>
      <c r="AJ13" s="1">
        <f t="shared" si="1"/>
        <v>0</v>
      </c>
      <c r="AK13" s="1">
        <f t="shared" si="7"/>
        <v>0</v>
      </c>
    </row>
    <row r="14" spans="2:37">
      <c r="B14" s="86">
        <v>5</v>
      </c>
      <c r="C14" s="578">
        <f>②男入力!D14</f>
        <v>0</v>
      </c>
      <c r="D14" s="573"/>
      <c r="E14" s="573"/>
      <c r="F14" s="729"/>
      <c r="G14" s="730">
        <f>②男入力!H14</f>
        <v>0</v>
      </c>
      <c r="H14" s="573"/>
      <c r="I14" s="573"/>
      <c r="J14" s="574"/>
      <c r="K14" s="731">
        <f>②男入力!AL14</f>
        <v>0</v>
      </c>
      <c r="L14" s="732"/>
      <c r="M14" s="733"/>
      <c r="N14" s="734" t="str">
        <f>②男入力!AO14</f>
        <v/>
      </c>
      <c r="O14" s="734"/>
      <c r="P14" s="734"/>
      <c r="Q14" s="735"/>
      <c r="R14" s="55"/>
      <c r="S14" s="55"/>
      <c r="T14" s="202" t="str">
        <f>IF(Y14&lt;=Y13,"○","×")</f>
        <v>○</v>
      </c>
      <c r="U14" s="82" t="s">
        <v>23</v>
      </c>
      <c r="V14" s="54"/>
      <c r="W14" s="56" t="str">
        <f t="shared" si="2"/>
        <v/>
      </c>
      <c r="X14" s="56" t="str">
        <f t="shared" si="3"/>
        <v/>
      </c>
      <c r="Y14" s="67" t="str">
        <f>IF(V14=0,"",VLOOKUP(V14,$B$10:$R$30,10))</f>
        <v/>
      </c>
      <c r="Z14" s="287"/>
      <c r="AB14"/>
      <c r="AC14" s="66">
        <v>5</v>
      </c>
      <c r="AD14" s="54"/>
      <c r="AE14" s="289"/>
      <c r="AF14" s="122" t="str">
        <f t="shared" si="5"/>
        <v/>
      </c>
      <c r="AG14" s="119" t="str">
        <f t="shared" si="6"/>
        <v/>
      </c>
      <c r="AH14" s="397" t="str">
        <f t="shared" si="0"/>
        <v/>
      </c>
      <c r="AI14" s="1">
        <v>5</v>
      </c>
      <c r="AJ14" s="1">
        <f t="shared" si="1"/>
        <v>0</v>
      </c>
      <c r="AK14" s="1">
        <f t="shared" si="7"/>
        <v>0</v>
      </c>
    </row>
    <row r="15" spans="2:37">
      <c r="B15" s="86">
        <v>6</v>
      </c>
      <c r="C15" s="578">
        <f>②男入力!D15</f>
        <v>0</v>
      </c>
      <c r="D15" s="573"/>
      <c r="E15" s="573"/>
      <c r="F15" s="729"/>
      <c r="G15" s="730">
        <f>②男入力!H15</f>
        <v>0</v>
      </c>
      <c r="H15" s="573"/>
      <c r="I15" s="573"/>
      <c r="J15" s="574"/>
      <c r="K15" s="731">
        <f>②男入力!AL15</f>
        <v>0</v>
      </c>
      <c r="L15" s="732"/>
      <c r="M15" s="733"/>
      <c r="N15" s="734" t="str">
        <f>②男入力!AO15</f>
        <v/>
      </c>
      <c r="O15" s="734"/>
      <c r="P15" s="734"/>
      <c r="Q15" s="735"/>
      <c r="R15" s="55"/>
      <c r="S15" s="55"/>
      <c r="T15" s="55"/>
      <c r="U15" s="82" t="s">
        <v>181</v>
      </c>
      <c r="V15" s="54"/>
      <c r="W15" s="56" t="str">
        <f t="shared" si="2"/>
        <v/>
      </c>
      <c r="X15" s="56" t="str">
        <f t="shared" si="3"/>
        <v/>
      </c>
      <c r="Y15" s="67" t="str">
        <f t="shared" si="4"/>
        <v/>
      </c>
      <c r="Z15" s="287"/>
      <c r="AB15"/>
      <c r="AC15" s="66">
        <v>6</v>
      </c>
      <c r="AD15" s="54"/>
      <c r="AE15" s="289"/>
      <c r="AF15" s="122" t="str">
        <f t="shared" si="5"/>
        <v/>
      </c>
      <c r="AG15" s="119" t="str">
        <f t="shared" si="6"/>
        <v/>
      </c>
      <c r="AH15" s="397" t="str">
        <f>IF(AD15=0,"",VLOOKUP(AD15,$B$9:$Q$33,6))</f>
        <v/>
      </c>
      <c r="AI15" s="1">
        <v>6</v>
      </c>
      <c r="AJ15" s="1">
        <f t="shared" si="1"/>
        <v>0</v>
      </c>
      <c r="AK15" s="1">
        <f t="shared" si="7"/>
        <v>0</v>
      </c>
    </row>
    <row r="16" spans="2:37" ht="13.5" thickBot="1">
      <c r="B16" s="86">
        <v>7</v>
      </c>
      <c r="C16" s="578">
        <f>②男入力!D16</f>
        <v>0</v>
      </c>
      <c r="D16" s="573"/>
      <c r="E16" s="573"/>
      <c r="F16" s="729"/>
      <c r="G16" s="730">
        <f>②男入力!H16</f>
        <v>0</v>
      </c>
      <c r="H16" s="573"/>
      <c r="I16" s="573"/>
      <c r="J16" s="574"/>
      <c r="K16" s="731">
        <f>②男入力!AL16</f>
        <v>0</v>
      </c>
      <c r="L16" s="732"/>
      <c r="M16" s="733"/>
      <c r="N16" s="734" t="str">
        <f>②男入力!AO16</f>
        <v/>
      </c>
      <c r="O16" s="734"/>
      <c r="P16" s="734"/>
      <c r="Q16" s="735"/>
      <c r="R16" s="55"/>
      <c r="S16" s="55"/>
      <c r="T16" s="55"/>
      <c r="U16" s="207" t="s">
        <v>182</v>
      </c>
      <c r="V16" s="208"/>
      <c r="W16" s="123" t="str">
        <f t="shared" si="2"/>
        <v/>
      </c>
      <c r="X16" s="123" t="str">
        <f t="shared" si="3"/>
        <v/>
      </c>
      <c r="Y16" s="141" t="str">
        <f t="shared" si="4"/>
        <v/>
      </c>
      <c r="Z16" s="288"/>
      <c r="AB16"/>
      <c r="AC16" s="66">
        <v>7</v>
      </c>
      <c r="AD16" s="54"/>
      <c r="AE16" s="289"/>
      <c r="AF16" s="122" t="str">
        <f t="shared" si="5"/>
        <v/>
      </c>
      <c r="AG16" s="119" t="str">
        <f t="shared" si="6"/>
        <v/>
      </c>
      <c r="AH16" s="397" t="str">
        <f t="shared" ref="AH16:AH33" si="8">IF(AD16=0,"",VLOOKUP(AD16,$B$9:$Q$33,6))</f>
        <v/>
      </c>
      <c r="AI16" s="1">
        <v>7</v>
      </c>
      <c r="AJ16" s="1">
        <f t="shared" si="1"/>
        <v>0</v>
      </c>
      <c r="AK16" s="1">
        <f t="shared" si="7"/>
        <v>0</v>
      </c>
    </row>
    <row r="17" spans="2:37" ht="13.5" thickBot="1">
      <c r="B17" s="86">
        <v>8</v>
      </c>
      <c r="C17" s="578">
        <f>②男入力!D17</f>
        <v>0</v>
      </c>
      <c r="D17" s="573"/>
      <c r="E17" s="573"/>
      <c r="F17" s="729"/>
      <c r="G17" s="730">
        <f>②男入力!H17</f>
        <v>0</v>
      </c>
      <c r="H17" s="573"/>
      <c r="I17" s="573"/>
      <c r="J17" s="574"/>
      <c r="K17" s="731">
        <f>②男入力!AL17</f>
        <v>0</v>
      </c>
      <c r="L17" s="732"/>
      <c r="M17" s="733"/>
      <c r="N17" s="734" t="str">
        <f>②男入力!AO17</f>
        <v/>
      </c>
      <c r="O17" s="734"/>
      <c r="P17" s="734"/>
      <c r="Q17" s="735"/>
      <c r="R17" s="55"/>
      <c r="S17" s="55"/>
      <c r="T17" s="55"/>
      <c r="U17" s="273"/>
      <c r="V17" s="274"/>
      <c r="AB17"/>
      <c r="AC17" s="66">
        <v>8</v>
      </c>
      <c r="AD17" s="54"/>
      <c r="AE17" s="289"/>
      <c r="AF17" s="122" t="str">
        <f t="shared" si="5"/>
        <v/>
      </c>
      <c r="AG17" s="119" t="str">
        <f t="shared" si="6"/>
        <v/>
      </c>
      <c r="AH17" s="397" t="str">
        <f t="shared" si="8"/>
        <v/>
      </c>
      <c r="AI17" s="1">
        <v>8</v>
      </c>
      <c r="AJ17" s="1">
        <f>AD10</f>
        <v>0</v>
      </c>
      <c r="AK17" s="1">
        <f t="shared" si="7"/>
        <v>0</v>
      </c>
    </row>
    <row r="18" spans="2:37" ht="14.25" customHeight="1" thickBot="1">
      <c r="B18" s="86">
        <v>9</v>
      </c>
      <c r="C18" s="578">
        <f>②男入力!D18</f>
        <v>0</v>
      </c>
      <c r="D18" s="573"/>
      <c r="E18" s="573"/>
      <c r="F18" s="729"/>
      <c r="G18" s="730">
        <f>②男入力!H18</f>
        <v>0</v>
      </c>
      <c r="H18" s="573"/>
      <c r="I18" s="573"/>
      <c r="J18" s="574"/>
      <c r="K18" s="731">
        <f>②男入力!AL18</f>
        <v>0</v>
      </c>
      <c r="L18" s="732"/>
      <c r="M18" s="733"/>
      <c r="N18" s="734" t="str">
        <f>②男入力!AO18</f>
        <v/>
      </c>
      <c r="O18" s="734"/>
      <c r="P18" s="734"/>
      <c r="Q18" s="735"/>
      <c r="R18" s="55"/>
      <c r="S18" s="55"/>
      <c r="T18" s="55"/>
      <c r="U18" s="736" t="s">
        <v>173</v>
      </c>
      <c r="V18" s="737"/>
      <c r="W18" s="738"/>
      <c r="X18" s="739"/>
      <c r="AB18"/>
      <c r="AC18" s="66">
        <v>9</v>
      </c>
      <c r="AD18" s="396"/>
      <c r="AE18" s="289"/>
      <c r="AF18" s="122" t="str">
        <f t="shared" si="5"/>
        <v/>
      </c>
      <c r="AG18" s="119" t="str">
        <f t="shared" si="6"/>
        <v/>
      </c>
      <c r="AH18" s="397" t="str">
        <f t="shared" si="8"/>
        <v/>
      </c>
      <c r="AI18" s="1">
        <v>9</v>
      </c>
      <c r="AJ18" s="1">
        <f t="shared" ref="AJ18:AJ40" si="9">AD11</f>
        <v>0</v>
      </c>
      <c r="AK18" s="1">
        <f>IF(COUNTIF($AJ$10:$AJ$40,AI18)&gt;0,1,0)</f>
        <v>0</v>
      </c>
    </row>
    <row r="19" spans="2:37" ht="13.5" thickBot="1">
      <c r="B19" s="86">
        <v>10</v>
      </c>
      <c r="C19" s="578">
        <f>②男入力!D19</f>
        <v>0</v>
      </c>
      <c r="D19" s="573"/>
      <c r="E19" s="573"/>
      <c r="F19" s="729"/>
      <c r="G19" s="730">
        <f>②男入力!H19</f>
        <v>0</v>
      </c>
      <c r="H19" s="573"/>
      <c r="I19" s="573"/>
      <c r="J19" s="574"/>
      <c r="K19" s="731">
        <f>②男入力!AL19</f>
        <v>0</v>
      </c>
      <c r="L19" s="732"/>
      <c r="M19" s="733"/>
      <c r="N19" s="734" t="str">
        <f>②男入力!AO19</f>
        <v/>
      </c>
      <c r="O19" s="734"/>
      <c r="P19" s="734"/>
      <c r="Q19" s="735"/>
      <c r="R19" s="55"/>
      <c r="S19" s="55"/>
      <c r="T19" s="55"/>
      <c r="U19" s="55"/>
      <c r="V19" s="29"/>
      <c r="AB19"/>
      <c r="AC19" s="66">
        <v>10</v>
      </c>
      <c r="AD19" s="396"/>
      <c r="AE19" s="289"/>
      <c r="AF19" s="122" t="str">
        <f t="shared" si="5"/>
        <v/>
      </c>
      <c r="AG19" s="119" t="str">
        <f t="shared" si="6"/>
        <v/>
      </c>
      <c r="AH19" s="397" t="str">
        <f t="shared" si="8"/>
        <v/>
      </c>
      <c r="AI19" s="1">
        <v>10</v>
      </c>
      <c r="AJ19" s="1">
        <f t="shared" si="9"/>
        <v>0</v>
      </c>
      <c r="AK19" s="1">
        <f t="shared" si="7"/>
        <v>0</v>
      </c>
    </row>
    <row r="20" spans="2:37">
      <c r="B20" s="86">
        <v>11</v>
      </c>
      <c r="C20" s="578">
        <f>②男入力!D20</f>
        <v>0</v>
      </c>
      <c r="D20" s="573"/>
      <c r="E20" s="573"/>
      <c r="F20" s="729"/>
      <c r="G20" s="730">
        <f>②男入力!H20</f>
        <v>0</v>
      </c>
      <c r="H20" s="573"/>
      <c r="I20" s="573"/>
      <c r="J20" s="574"/>
      <c r="K20" s="731">
        <f>②男入力!AL20</f>
        <v>0</v>
      </c>
      <c r="L20" s="732"/>
      <c r="M20" s="733"/>
      <c r="N20" s="734" t="str">
        <f>②男入力!AO20</f>
        <v/>
      </c>
      <c r="O20" s="734"/>
      <c r="P20" s="734"/>
      <c r="Q20" s="735"/>
      <c r="R20" s="55"/>
      <c r="S20" s="55"/>
      <c r="T20" s="55"/>
      <c r="U20" s="55"/>
      <c r="V20" s="29"/>
      <c r="W20" s="476" t="s">
        <v>194</v>
      </c>
      <c r="X20" s="579"/>
      <c r="AB20"/>
      <c r="AC20" s="66">
        <v>11</v>
      </c>
      <c r="AD20" s="396"/>
      <c r="AE20" s="289"/>
      <c r="AF20" s="122" t="str">
        <f t="shared" si="5"/>
        <v/>
      </c>
      <c r="AG20" s="119" t="str">
        <f t="shared" si="6"/>
        <v/>
      </c>
      <c r="AH20" s="397" t="str">
        <f t="shared" si="8"/>
        <v/>
      </c>
      <c r="AI20" s="1">
        <v>11</v>
      </c>
      <c r="AJ20" s="1">
        <f t="shared" si="9"/>
        <v>0</v>
      </c>
      <c r="AK20" s="1">
        <f t="shared" si="7"/>
        <v>0</v>
      </c>
    </row>
    <row r="21" spans="2:37" ht="13.5" thickBot="1">
      <c r="B21" s="86">
        <v>12</v>
      </c>
      <c r="C21" s="578">
        <f>②男入力!D21</f>
        <v>0</v>
      </c>
      <c r="D21" s="573"/>
      <c r="E21" s="573"/>
      <c r="F21" s="729"/>
      <c r="G21" s="730">
        <f>②男入力!H21</f>
        <v>0</v>
      </c>
      <c r="H21" s="573"/>
      <c r="I21" s="573"/>
      <c r="J21" s="574"/>
      <c r="K21" s="731">
        <f>②男入力!AL21</f>
        <v>0</v>
      </c>
      <c r="L21" s="732"/>
      <c r="M21" s="733"/>
      <c r="N21" s="734" t="str">
        <f>②男入力!AO21</f>
        <v/>
      </c>
      <c r="O21" s="734"/>
      <c r="P21" s="734"/>
      <c r="Q21" s="735"/>
      <c r="R21" s="55"/>
      <c r="S21" s="55"/>
      <c r="T21" s="55"/>
      <c r="U21" s="55"/>
      <c r="V21" s="29"/>
      <c r="W21" s="93">
        <f>$AK$34</f>
        <v>0</v>
      </c>
      <c r="X21" s="92" t="s">
        <v>10</v>
      </c>
      <c r="AB21"/>
      <c r="AC21" s="66">
        <v>12</v>
      </c>
      <c r="AD21" s="396"/>
      <c r="AE21" s="289"/>
      <c r="AF21" s="122" t="str">
        <f t="shared" si="5"/>
        <v/>
      </c>
      <c r="AG21" s="119" t="str">
        <f t="shared" si="6"/>
        <v/>
      </c>
      <c r="AH21" s="397" t="str">
        <f t="shared" si="8"/>
        <v/>
      </c>
      <c r="AI21" s="1">
        <v>12</v>
      </c>
      <c r="AJ21" s="1">
        <f t="shared" si="9"/>
        <v>0</v>
      </c>
      <c r="AK21" s="1">
        <f t="shared" si="7"/>
        <v>0</v>
      </c>
    </row>
    <row r="22" spans="2:37">
      <c r="B22" s="86">
        <v>13</v>
      </c>
      <c r="C22" s="578">
        <f>②男入力!D22</f>
        <v>0</v>
      </c>
      <c r="D22" s="573"/>
      <c r="E22" s="573"/>
      <c r="F22" s="729"/>
      <c r="G22" s="730">
        <f>②男入力!H22</f>
        <v>0</v>
      </c>
      <c r="H22" s="573"/>
      <c r="I22" s="573"/>
      <c r="J22" s="574"/>
      <c r="K22" s="731">
        <f>②男入力!AL22</f>
        <v>0</v>
      </c>
      <c r="L22" s="732"/>
      <c r="M22" s="733"/>
      <c r="N22" s="734" t="str">
        <f>②男入力!AO22</f>
        <v/>
      </c>
      <c r="O22" s="734"/>
      <c r="P22" s="734"/>
      <c r="Q22" s="735"/>
      <c r="R22" s="55"/>
      <c r="S22" s="55"/>
      <c r="T22" s="55"/>
      <c r="U22" s="55"/>
      <c r="V22" s="29"/>
      <c r="AB22"/>
      <c r="AC22" s="66">
        <v>13</v>
      </c>
      <c r="AD22" s="396"/>
      <c r="AE22" s="289"/>
      <c r="AF22" s="122" t="str">
        <f t="shared" si="5"/>
        <v/>
      </c>
      <c r="AG22" s="119" t="str">
        <f t="shared" si="6"/>
        <v/>
      </c>
      <c r="AH22" s="397" t="str">
        <f t="shared" si="8"/>
        <v/>
      </c>
      <c r="AI22" s="1">
        <v>13</v>
      </c>
      <c r="AJ22" s="1">
        <f t="shared" si="9"/>
        <v>0</v>
      </c>
      <c r="AK22" s="1">
        <f t="shared" si="7"/>
        <v>0</v>
      </c>
    </row>
    <row r="23" spans="2:37">
      <c r="B23" s="86">
        <v>14</v>
      </c>
      <c r="C23" s="578">
        <f>②男入力!D23</f>
        <v>0</v>
      </c>
      <c r="D23" s="573"/>
      <c r="E23" s="573"/>
      <c r="F23" s="729"/>
      <c r="G23" s="730">
        <f>②男入力!H23</f>
        <v>0</v>
      </c>
      <c r="H23" s="573"/>
      <c r="I23" s="573"/>
      <c r="J23" s="574"/>
      <c r="K23" s="731">
        <f>②男入力!AL23</f>
        <v>0</v>
      </c>
      <c r="L23" s="732"/>
      <c r="M23" s="733"/>
      <c r="N23" s="734" t="str">
        <f>②男入力!AO23</f>
        <v/>
      </c>
      <c r="O23" s="734"/>
      <c r="P23" s="734"/>
      <c r="Q23" s="735"/>
      <c r="R23" s="55"/>
      <c r="S23" s="55"/>
      <c r="T23" s="55"/>
      <c r="U23" s="55"/>
      <c r="V23" s="29"/>
      <c r="W23" s="94"/>
      <c r="AB23"/>
      <c r="AC23" s="66">
        <v>14</v>
      </c>
      <c r="AD23" s="396"/>
      <c r="AE23" s="289"/>
      <c r="AF23" s="122" t="str">
        <f t="shared" si="5"/>
        <v/>
      </c>
      <c r="AG23" s="119" t="str">
        <f t="shared" si="6"/>
        <v/>
      </c>
      <c r="AH23" s="397" t="str">
        <f t="shared" si="8"/>
        <v/>
      </c>
      <c r="AI23" s="1">
        <v>14</v>
      </c>
      <c r="AJ23" s="1">
        <f t="shared" si="9"/>
        <v>0</v>
      </c>
      <c r="AK23" s="1">
        <f t="shared" si="7"/>
        <v>0</v>
      </c>
    </row>
    <row r="24" spans="2:37">
      <c r="B24" s="276">
        <v>15</v>
      </c>
      <c r="C24" s="519">
        <f>②男入力!D24</f>
        <v>0</v>
      </c>
      <c r="D24" s="481"/>
      <c r="E24" s="481"/>
      <c r="F24" s="740"/>
      <c r="G24" s="741">
        <f>②男入力!H24</f>
        <v>0</v>
      </c>
      <c r="H24" s="481"/>
      <c r="I24" s="481"/>
      <c r="J24" s="482"/>
      <c r="K24" s="742">
        <f>②男入力!AL24</f>
        <v>0</v>
      </c>
      <c r="L24" s="743"/>
      <c r="M24" s="744"/>
      <c r="N24" s="671" t="str">
        <f>②男入力!AO24</f>
        <v/>
      </c>
      <c r="O24" s="671"/>
      <c r="P24" s="671"/>
      <c r="Q24" s="745"/>
      <c r="R24" s="55"/>
      <c r="S24" s="55"/>
      <c r="T24" s="55"/>
      <c r="U24" s="55"/>
      <c r="V24" s="29"/>
      <c r="W24" s="94"/>
      <c r="AB24"/>
      <c r="AC24" s="66">
        <v>15</v>
      </c>
      <c r="AD24" s="396"/>
      <c r="AE24" s="289"/>
      <c r="AF24" s="122" t="str">
        <f t="shared" si="5"/>
        <v/>
      </c>
      <c r="AG24" s="119" t="str">
        <f t="shared" si="6"/>
        <v/>
      </c>
      <c r="AH24" s="397" t="str">
        <f t="shared" si="8"/>
        <v/>
      </c>
      <c r="AI24" s="1">
        <v>15</v>
      </c>
      <c r="AJ24" s="1">
        <f t="shared" si="9"/>
        <v>0</v>
      </c>
      <c r="AK24" s="1">
        <f t="shared" si="7"/>
        <v>0</v>
      </c>
    </row>
    <row r="25" spans="2:37">
      <c r="B25" s="86">
        <v>16</v>
      </c>
      <c r="C25" s="578">
        <f>②男入力!D25</f>
        <v>0</v>
      </c>
      <c r="D25" s="573"/>
      <c r="E25" s="573"/>
      <c r="F25" s="729"/>
      <c r="G25" s="730">
        <f>②男入力!H25</f>
        <v>0</v>
      </c>
      <c r="H25" s="573"/>
      <c r="I25" s="573"/>
      <c r="J25" s="574"/>
      <c r="K25" s="731">
        <f>②男入力!AL25</f>
        <v>0</v>
      </c>
      <c r="L25" s="732"/>
      <c r="M25" s="733"/>
      <c r="N25" s="734" t="str">
        <f>②男入力!AO25</f>
        <v/>
      </c>
      <c r="O25" s="734"/>
      <c r="P25" s="734"/>
      <c r="Q25" s="735"/>
      <c r="R25" s="55"/>
      <c r="S25" s="55"/>
      <c r="T25" s="55"/>
      <c r="U25" s="55"/>
      <c r="V25" s="29"/>
      <c r="AB25"/>
      <c r="AC25" s="66">
        <v>16</v>
      </c>
      <c r="AD25" s="54"/>
      <c r="AE25" s="289"/>
      <c r="AF25" s="122" t="str">
        <f t="shared" si="5"/>
        <v/>
      </c>
      <c r="AG25" s="119" t="str">
        <f t="shared" si="6"/>
        <v/>
      </c>
      <c r="AH25" s="397" t="str">
        <f t="shared" si="8"/>
        <v/>
      </c>
      <c r="AI25" s="1">
        <v>16</v>
      </c>
      <c r="AJ25" s="1">
        <f t="shared" si="9"/>
        <v>0</v>
      </c>
      <c r="AK25" s="1">
        <f t="shared" si="7"/>
        <v>0</v>
      </c>
    </row>
    <row r="26" spans="2:37">
      <c r="B26" s="86">
        <v>17</v>
      </c>
      <c r="C26" s="578">
        <f>②男入力!D26</f>
        <v>0</v>
      </c>
      <c r="D26" s="573"/>
      <c r="E26" s="573"/>
      <c r="F26" s="729"/>
      <c r="G26" s="730">
        <f>②男入力!H26</f>
        <v>0</v>
      </c>
      <c r="H26" s="573"/>
      <c r="I26" s="573"/>
      <c r="J26" s="574"/>
      <c r="K26" s="731">
        <f>②男入力!AL26</f>
        <v>0</v>
      </c>
      <c r="L26" s="732"/>
      <c r="M26" s="733"/>
      <c r="N26" s="734" t="str">
        <f>②男入力!AO26</f>
        <v/>
      </c>
      <c r="O26" s="734"/>
      <c r="P26" s="734"/>
      <c r="Q26" s="735"/>
      <c r="R26" s="55"/>
      <c r="S26" s="55"/>
      <c r="T26" s="55"/>
      <c r="U26" s="55"/>
      <c r="V26" s="29"/>
      <c r="AB26"/>
      <c r="AC26" s="66">
        <v>17</v>
      </c>
      <c r="AD26" s="54"/>
      <c r="AE26" s="289"/>
      <c r="AF26" s="122" t="str">
        <f t="shared" si="5"/>
        <v/>
      </c>
      <c r="AG26" s="119" t="str">
        <f t="shared" si="6"/>
        <v/>
      </c>
      <c r="AH26" s="397" t="str">
        <f t="shared" si="8"/>
        <v/>
      </c>
      <c r="AI26" s="1">
        <v>17</v>
      </c>
      <c r="AJ26" s="1">
        <f t="shared" si="9"/>
        <v>0</v>
      </c>
      <c r="AK26" s="1">
        <f t="shared" si="7"/>
        <v>0</v>
      </c>
    </row>
    <row r="27" spans="2:37">
      <c r="B27" s="86">
        <v>18</v>
      </c>
      <c r="C27" s="578">
        <f>②男入力!D27</f>
        <v>0</v>
      </c>
      <c r="D27" s="573"/>
      <c r="E27" s="573"/>
      <c r="F27" s="729"/>
      <c r="G27" s="730">
        <f>②男入力!H27</f>
        <v>0</v>
      </c>
      <c r="H27" s="573"/>
      <c r="I27" s="573"/>
      <c r="J27" s="574"/>
      <c r="K27" s="731">
        <f>②男入力!AL27</f>
        <v>0</v>
      </c>
      <c r="L27" s="732"/>
      <c r="M27" s="733"/>
      <c r="N27" s="734" t="str">
        <f>②男入力!AO27</f>
        <v/>
      </c>
      <c r="O27" s="734"/>
      <c r="P27" s="734"/>
      <c r="Q27" s="735"/>
      <c r="R27" s="55"/>
      <c r="S27" s="55"/>
      <c r="T27" s="55"/>
      <c r="U27" s="55"/>
      <c r="V27" s="29"/>
      <c r="AB27"/>
      <c r="AC27" s="66">
        <v>18</v>
      </c>
      <c r="AD27" s="54"/>
      <c r="AE27" s="289"/>
      <c r="AF27" s="122" t="str">
        <f t="shared" si="5"/>
        <v/>
      </c>
      <c r="AG27" s="119" t="str">
        <f t="shared" si="6"/>
        <v/>
      </c>
      <c r="AH27" s="397" t="str">
        <f t="shared" si="8"/>
        <v/>
      </c>
      <c r="AI27" s="1">
        <v>18</v>
      </c>
      <c r="AJ27" s="1">
        <f t="shared" si="9"/>
        <v>0</v>
      </c>
      <c r="AK27" s="1">
        <f t="shared" si="7"/>
        <v>0</v>
      </c>
    </row>
    <row r="28" spans="2:37">
      <c r="B28" s="86">
        <v>19</v>
      </c>
      <c r="C28" s="578">
        <f>②男入力!D28</f>
        <v>0</v>
      </c>
      <c r="D28" s="573"/>
      <c r="E28" s="573"/>
      <c r="F28" s="729"/>
      <c r="G28" s="730">
        <f>②男入力!H28</f>
        <v>0</v>
      </c>
      <c r="H28" s="573"/>
      <c r="I28" s="573"/>
      <c r="J28" s="574"/>
      <c r="K28" s="731">
        <f>②男入力!AL28</f>
        <v>0</v>
      </c>
      <c r="L28" s="732"/>
      <c r="M28" s="733"/>
      <c r="N28" s="734" t="str">
        <f>②男入力!AO28</f>
        <v/>
      </c>
      <c r="O28" s="734"/>
      <c r="P28" s="734"/>
      <c r="Q28" s="735"/>
      <c r="R28" s="55"/>
      <c r="S28" s="55"/>
      <c r="T28" s="55"/>
      <c r="U28" s="55"/>
      <c r="V28" s="29"/>
      <c r="AB28"/>
      <c r="AC28" s="66">
        <v>19</v>
      </c>
      <c r="AD28" s="54"/>
      <c r="AE28" s="289"/>
      <c r="AF28" s="122" t="str">
        <f t="shared" si="5"/>
        <v/>
      </c>
      <c r="AG28" s="119" t="str">
        <f t="shared" si="6"/>
        <v/>
      </c>
      <c r="AH28" s="397" t="str">
        <f t="shared" si="8"/>
        <v/>
      </c>
      <c r="AI28" s="1">
        <v>19</v>
      </c>
      <c r="AJ28" s="1">
        <f t="shared" si="9"/>
        <v>0</v>
      </c>
      <c r="AK28" s="1">
        <f t="shared" si="7"/>
        <v>0</v>
      </c>
    </row>
    <row r="29" spans="2:37">
      <c r="B29" s="86">
        <v>20</v>
      </c>
      <c r="C29" s="578">
        <f>②男入力!D29</f>
        <v>0</v>
      </c>
      <c r="D29" s="573"/>
      <c r="E29" s="573"/>
      <c r="F29" s="729"/>
      <c r="G29" s="730">
        <f>②男入力!H29</f>
        <v>0</v>
      </c>
      <c r="H29" s="573"/>
      <c r="I29" s="573"/>
      <c r="J29" s="574"/>
      <c r="K29" s="731">
        <f>②男入力!AL29</f>
        <v>0</v>
      </c>
      <c r="L29" s="732"/>
      <c r="M29" s="733"/>
      <c r="N29" s="734" t="str">
        <f>②男入力!AO29</f>
        <v/>
      </c>
      <c r="O29" s="734"/>
      <c r="P29" s="734"/>
      <c r="Q29" s="735"/>
      <c r="R29" s="55"/>
      <c r="S29" s="55"/>
      <c r="T29" s="55"/>
      <c r="U29" s="55"/>
      <c r="V29" s="29"/>
      <c r="AB29"/>
      <c r="AC29" s="66">
        <v>20</v>
      </c>
      <c r="AD29" s="54"/>
      <c r="AE29" s="289"/>
      <c r="AF29" s="122" t="str">
        <f t="shared" si="5"/>
        <v/>
      </c>
      <c r="AG29" s="119" t="str">
        <f t="shared" si="6"/>
        <v/>
      </c>
      <c r="AH29" s="397" t="str">
        <f t="shared" si="8"/>
        <v/>
      </c>
      <c r="AI29" s="1">
        <v>20</v>
      </c>
      <c r="AJ29" s="1">
        <f t="shared" si="9"/>
        <v>0</v>
      </c>
      <c r="AK29" s="1">
        <f t="shared" si="7"/>
        <v>0</v>
      </c>
    </row>
    <row r="30" spans="2:37">
      <c r="B30" s="86">
        <v>21</v>
      </c>
      <c r="C30" s="578">
        <f>②男入力!D30</f>
        <v>0</v>
      </c>
      <c r="D30" s="573"/>
      <c r="E30" s="573"/>
      <c r="F30" s="729"/>
      <c r="G30" s="730">
        <f>②男入力!H30</f>
        <v>0</v>
      </c>
      <c r="H30" s="573"/>
      <c r="I30" s="573"/>
      <c r="J30" s="574"/>
      <c r="K30" s="731">
        <f>②男入力!AL30</f>
        <v>0</v>
      </c>
      <c r="L30" s="732"/>
      <c r="M30" s="733"/>
      <c r="N30" s="734" t="str">
        <f>②男入力!AO30</f>
        <v/>
      </c>
      <c r="O30" s="734"/>
      <c r="P30" s="734"/>
      <c r="Q30" s="735"/>
      <c r="R30" s="55"/>
      <c r="S30" s="55"/>
      <c r="T30" s="55"/>
      <c r="AB30"/>
      <c r="AC30" s="66">
        <v>21</v>
      </c>
      <c r="AD30" s="54"/>
      <c r="AE30" s="289"/>
      <c r="AF30" s="122" t="str">
        <f t="shared" si="5"/>
        <v/>
      </c>
      <c r="AG30" s="119" t="str">
        <f t="shared" si="6"/>
        <v/>
      </c>
      <c r="AH30" s="397" t="str">
        <f t="shared" si="8"/>
        <v/>
      </c>
      <c r="AI30" s="1">
        <v>21</v>
      </c>
      <c r="AJ30" s="1">
        <f t="shared" si="9"/>
        <v>0</v>
      </c>
      <c r="AK30" s="1">
        <f t="shared" si="7"/>
        <v>0</v>
      </c>
    </row>
    <row r="31" spans="2:37">
      <c r="B31" s="86">
        <v>22</v>
      </c>
      <c r="C31" s="578">
        <f>②男入力!D31</f>
        <v>0</v>
      </c>
      <c r="D31" s="573"/>
      <c r="E31" s="573"/>
      <c r="F31" s="729"/>
      <c r="G31" s="730">
        <f>②男入力!H31</f>
        <v>0</v>
      </c>
      <c r="H31" s="573"/>
      <c r="I31" s="573"/>
      <c r="J31" s="574"/>
      <c r="K31" s="731">
        <f>②男入力!AL31</f>
        <v>0</v>
      </c>
      <c r="L31" s="732"/>
      <c r="M31" s="733"/>
      <c r="N31" s="734" t="str">
        <f>②男入力!AO31</f>
        <v/>
      </c>
      <c r="O31" s="734"/>
      <c r="P31" s="734"/>
      <c r="Q31" s="735"/>
      <c r="AB31"/>
      <c r="AC31" s="66">
        <v>22</v>
      </c>
      <c r="AD31" s="54"/>
      <c r="AE31" s="289"/>
      <c r="AF31" s="122" t="str">
        <f t="shared" si="5"/>
        <v/>
      </c>
      <c r="AG31" s="119" t="str">
        <f t="shared" si="6"/>
        <v/>
      </c>
      <c r="AH31" s="397" t="str">
        <f t="shared" si="8"/>
        <v/>
      </c>
      <c r="AI31" s="1">
        <v>22</v>
      </c>
      <c r="AJ31" s="1">
        <f t="shared" si="9"/>
        <v>0</v>
      </c>
      <c r="AK31" s="1">
        <f t="shared" si="7"/>
        <v>0</v>
      </c>
    </row>
    <row r="32" spans="2:37">
      <c r="B32" s="86">
        <v>23</v>
      </c>
      <c r="C32" s="578">
        <f>②男入力!D32</f>
        <v>0</v>
      </c>
      <c r="D32" s="573"/>
      <c r="E32" s="573"/>
      <c r="F32" s="729"/>
      <c r="G32" s="730">
        <f>②男入力!H32</f>
        <v>0</v>
      </c>
      <c r="H32" s="573"/>
      <c r="I32" s="573"/>
      <c r="J32" s="574"/>
      <c r="K32" s="731">
        <f>②男入力!AL32</f>
        <v>0</v>
      </c>
      <c r="L32" s="732"/>
      <c r="M32" s="733"/>
      <c r="N32" s="734" t="str">
        <f>②男入力!AO32</f>
        <v/>
      </c>
      <c r="O32" s="734"/>
      <c r="P32" s="734"/>
      <c r="Q32" s="735"/>
      <c r="AB32"/>
      <c r="AC32" s="66">
        <v>23</v>
      </c>
      <c r="AD32" s="54"/>
      <c r="AE32" s="289"/>
      <c r="AF32" s="122" t="str">
        <f t="shared" si="5"/>
        <v/>
      </c>
      <c r="AG32" s="119" t="str">
        <f t="shared" si="6"/>
        <v/>
      </c>
      <c r="AH32" s="397" t="str">
        <f t="shared" si="8"/>
        <v/>
      </c>
      <c r="AI32" s="1">
        <v>23</v>
      </c>
      <c r="AJ32" s="1">
        <f t="shared" si="9"/>
        <v>0</v>
      </c>
      <c r="AK32" s="1">
        <f t="shared" si="7"/>
        <v>0</v>
      </c>
    </row>
    <row r="33" spans="2:37" ht="13.5" thickBot="1">
      <c r="B33" s="87">
        <v>24</v>
      </c>
      <c r="C33" s="746">
        <f>②男入力!D33</f>
        <v>0</v>
      </c>
      <c r="D33" s="747"/>
      <c r="E33" s="747"/>
      <c r="F33" s="748"/>
      <c r="G33" s="749">
        <f>②男入力!H33</f>
        <v>0</v>
      </c>
      <c r="H33" s="747"/>
      <c r="I33" s="747"/>
      <c r="J33" s="750"/>
      <c r="K33" s="751">
        <f>②男入力!AL33</f>
        <v>0</v>
      </c>
      <c r="L33" s="752"/>
      <c r="M33" s="753"/>
      <c r="N33" s="754" t="str">
        <f>②男入力!AO33</f>
        <v/>
      </c>
      <c r="O33" s="754"/>
      <c r="P33" s="754"/>
      <c r="Q33" s="755"/>
      <c r="AB33"/>
      <c r="AC33" s="68">
        <v>24</v>
      </c>
      <c r="AD33" s="69"/>
      <c r="AE33" s="290"/>
      <c r="AF33" s="123" t="str">
        <f t="shared" si="5"/>
        <v/>
      </c>
      <c r="AG33" s="395" t="str">
        <f t="shared" si="6"/>
        <v/>
      </c>
      <c r="AH33" s="398" t="str">
        <f t="shared" si="8"/>
        <v/>
      </c>
      <c r="AI33" s="1">
        <v>24</v>
      </c>
      <c r="AJ33" s="1">
        <f t="shared" si="9"/>
        <v>0</v>
      </c>
      <c r="AK33" s="1">
        <f t="shared" si="7"/>
        <v>0</v>
      </c>
    </row>
    <row r="34" spans="2:37">
      <c r="AJ34" s="1">
        <f t="shared" si="9"/>
        <v>0</v>
      </c>
      <c r="AK34" s="1">
        <f>SUM(AK10:AK33)</f>
        <v>0</v>
      </c>
    </row>
    <row r="35" spans="2:37">
      <c r="AJ35" s="1">
        <f t="shared" si="9"/>
        <v>0</v>
      </c>
    </row>
    <row r="36" spans="2:37">
      <c r="AJ36" s="1">
        <f>AD29</f>
        <v>0</v>
      </c>
    </row>
    <row r="37" spans="2:37">
      <c r="AJ37" s="1">
        <f t="shared" si="9"/>
        <v>0</v>
      </c>
    </row>
    <row r="38" spans="2:37">
      <c r="AJ38" s="1">
        <f t="shared" si="9"/>
        <v>0</v>
      </c>
    </row>
    <row r="39" spans="2:37">
      <c r="AJ39" s="1">
        <f t="shared" si="9"/>
        <v>0</v>
      </c>
    </row>
    <row r="40" spans="2:37">
      <c r="AJ40" s="1">
        <f t="shared" si="9"/>
        <v>0</v>
      </c>
    </row>
  </sheetData>
  <sheetProtection sheet="1" objects="1" scenarios="1"/>
  <protectedRanges>
    <protectedRange sqref="V10:V16 Z10:Z16 W18 AD10:AE33" name="すべて"/>
  </protectedRanges>
  <mergeCells count="115">
    <mergeCell ref="C33:F33"/>
    <mergeCell ref="G33:J33"/>
    <mergeCell ref="K33:M33"/>
    <mergeCell ref="N33:Q33"/>
    <mergeCell ref="C31:F31"/>
    <mergeCell ref="G31:J31"/>
    <mergeCell ref="K31:M31"/>
    <mergeCell ref="N31:Q31"/>
    <mergeCell ref="C32:F32"/>
    <mergeCell ref="G32:J32"/>
    <mergeCell ref="K32:M32"/>
    <mergeCell ref="N32:Q32"/>
    <mergeCell ref="C29:F29"/>
    <mergeCell ref="G29:J29"/>
    <mergeCell ref="K29:M29"/>
    <mergeCell ref="N29:Q29"/>
    <mergeCell ref="C30:F30"/>
    <mergeCell ref="G30:J30"/>
    <mergeCell ref="K30:M30"/>
    <mergeCell ref="N30:Q30"/>
    <mergeCell ref="C27:F27"/>
    <mergeCell ref="G27:J27"/>
    <mergeCell ref="K27:M27"/>
    <mergeCell ref="N27:Q27"/>
    <mergeCell ref="C28:F28"/>
    <mergeCell ref="G28:J28"/>
    <mergeCell ref="K28:M28"/>
    <mergeCell ref="N28:Q28"/>
    <mergeCell ref="C25:F25"/>
    <mergeCell ref="G25:J25"/>
    <mergeCell ref="K25:M25"/>
    <mergeCell ref="N25:Q25"/>
    <mergeCell ref="C26:F26"/>
    <mergeCell ref="G26:J26"/>
    <mergeCell ref="K26:M26"/>
    <mergeCell ref="N26:Q26"/>
    <mergeCell ref="C23:F23"/>
    <mergeCell ref="G23:J23"/>
    <mergeCell ref="K23:M23"/>
    <mergeCell ref="N23:Q23"/>
    <mergeCell ref="C24:F24"/>
    <mergeCell ref="G24:J24"/>
    <mergeCell ref="K24:M24"/>
    <mergeCell ref="N24:Q24"/>
    <mergeCell ref="W20:X20"/>
    <mergeCell ref="C21:F21"/>
    <mergeCell ref="G21:J21"/>
    <mergeCell ref="K21:M21"/>
    <mergeCell ref="N21:Q21"/>
    <mergeCell ref="C22:F22"/>
    <mergeCell ref="G22:J22"/>
    <mergeCell ref="K22:M22"/>
    <mergeCell ref="N22:Q22"/>
    <mergeCell ref="C19:F19"/>
    <mergeCell ref="G19:J19"/>
    <mergeCell ref="K19:M19"/>
    <mergeCell ref="N19:Q19"/>
    <mergeCell ref="C20:F20"/>
    <mergeCell ref="G20:J20"/>
    <mergeCell ref="K20:M20"/>
    <mergeCell ref="N20:Q20"/>
    <mergeCell ref="C18:F18"/>
    <mergeCell ref="G18:J18"/>
    <mergeCell ref="K18:M18"/>
    <mergeCell ref="N18:Q18"/>
    <mergeCell ref="U18:V18"/>
    <mergeCell ref="W18:X18"/>
    <mergeCell ref="C16:F16"/>
    <mergeCell ref="G16:J16"/>
    <mergeCell ref="K16:M16"/>
    <mergeCell ref="N16:Q16"/>
    <mergeCell ref="C17:F17"/>
    <mergeCell ref="G17:J17"/>
    <mergeCell ref="K17:M17"/>
    <mergeCell ref="N17:Q17"/>
    <mergeCell ref="C14:F14"/>
    <mergeCell ref="G14:J14"/>
    <mergeCell ref="K14:M14"/>
    <mergeCell ref="N14:Q14"/>
    <mergeCell ref="C15:F15"/>
    <mergeCell ref="G15:J15"/>
    <mergeCell ref="K15:M15"/>
    <mergeCell ref="N15:Q15"/>
    <mergeCell ref="C12:F12"/>
    <mergeCell ref="G12:J12"/>
    <mergeCell ref="K12:M12"/>
    <mergeCell ref="N12:Q12"/>
    <mergeCell ref="C13:F13"/>
    <mergeCell ref="G13:J13"/>
    <mergeCell ref="K13:M13"/>
    <mergeCell ref="N13:Q13"/>
    <mergeCell ref="D1:I1"/>
    <mergeCell ref="AA1:AE1"/>
    <mergeCell ref="AG1:AH1"/>
    <mergeCell ref="C5:M5"/>
    <mergeCell ref="C10:F10"/>
    <mergeCell ref="G10:J10"/>
    <mergeCell ref="K10:M10"/>
    <mergeCell ref="N10:Q10"/>
    <mergeCell ref="C11:F11"/>
    <mergeCell ref="G11:J11"/>
    <mergeCell ref="K11:M11"/>
    <mergeCell ref="N11:Q11"/>
    <mergeCell ref="U7:Y8"/>
    <mergeCell ref="B6:B8"/>
    <mergeCell ref="C6:J6"/>
    <mergeCell ref="K6:M8"/>
    <mergeCell ref="N6:Q8"/>
    <mergeCell ref="C7:F8"/>
    <mergeCell ref="G7:J8"/>
    <mergeCell ref="AC7:AH8"/>
    <mergeCell ref="C9:F9"/>
    <mergeCell ref="G9:J9"/>
    <mergeCell ref="K9:M9"/>
    <mergeCell ref="N9:Q9"/>
  </mergeCells>
  <phoneticPr fontId="2"/>
  <conditionalFormatting sqref="V10:V16">
    <cfRule type="duplicateValues" dxfId="30" priority="14"/>
  </conditionalFormatting>
  <conditionalFormatting sqref="Y10:Y13">
    <cfRule type="expression" dxfId="29" priority="2">
      <formula>V11=""</formula>
    </cfRule>
  </conditionalFormatting>
  <conditionalFormatting sqref="Y10:Y14">
    <cfRule type="expression" dxfId="28" priority="3">
      <formula>T10="×"</formula>
    </cfRule>
  </conditionalFormatting>
  <conditionalFormatting sqref="Y14">
    <cfRule type="expression" dxfId="27" priority="1">
      <formula>$V$14=""</formula>
    </cfRule>
  </conditionalFormatting>
  <conditionalFormatting sqref="AD10:AD33">
    <cfRule type="duplicateValues" dxfId="26" priority="13"/>
  </conditionalFormatting>
  <dataValidations count="3">
    <dataValidation type="list" allowBlank="1" showInputMessage="1" showErrorMessage="1" sqref="Z10:Z16" xr:uid="{00000000-0002-0000-0600-000000000000}">
      <formula1>"○"</formula1>
    </dataValidation>
    <dataValidation type="list" allowBlank="1" showInputMessage="1" showErrorMessage="1" sqref="W18:X18" xr:uid="{00000000-0002-0000-0600-000001000000}">
      <formula1>"優勝,準優勝,第３位"</formula1>
    </dataValidation>
    <dataValidation type="list" allowBlank="1" showInputMessage="1" showErrorMessage="1" sqref="AE10:AE33" xr:uid="{00000000-0002-0000-0600-000002000000}">
      <formula1>"１位,２位,３位"</formula1>
    </dataValidation>
  </dataValidations>
  <hyperlinks>
    <hyperlink ref="D1" location="Top!A1" display="Topへ戻る" xr:uid="{00000000-0004-0000-0600-000000000000}"/>
  </hyperlinks>
  <pageMargins left="0.7" right="0.7" top="0.75" bottom="0.75" header="0.3" footer="0.3"/>
  <pageSetup paperSize="9" scale="93"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B1:AK40"/>
  <sheetViews>
    <sheetView showGridLines="0" showRowColHeaders="0" showZeros="0" zoomScale="90" zoomScaleNormal="90" workbookViewId="0">
      <pane xSplit="2" ySplit="9" topLeftCell="C10" activePane="bottomRight" state="frozen"/>
      <selection activeCell="AO2" sqref="AO2"/>
      <selection pane="topRight" activeCell="AO2" sqref="AO2"/>
      <selection pane="bottomLeft" activeCell="AO2" sqref="AO2"/>
      <selection pane="bottomRight" activeCell="D1" sqref="D1:I1"/>
    </sheetView>
  </sheetViews>
  <sheetFormatPr defaultColWidth="9" defaultRowHeight="13"/>
  <cols>
    <col min="1" max="1" width="2.6328125" style="1" customWidth="1"/>
    <col min="2" max="17" width="3.08984375" style="1" customWidth="1"/>
    <col min="18" max="20" width="2.6328125" style="1" customWidth="1"/>
    <col min="21" max="21" width="8.36328125" style="1" customWidth="1"/>
    <col min="22" max="22" width="6.453125" style="1" customWidth="1"/>
    <col min="23" max="23" width="8.90625" style="1" customWidth="1"/>
    <col min="24" max="26" width="9" style="1" customWidth="1"/>
    <col min="27" max="27" width="2.90625" style="1" customWidth="1"/>
    <col min="28" max="28" width="1.08984375" style="1" customWidth="1"/>
    <col min="29" max="29" width="5.6328125" style="1" customWidth="1"/>
    <col min="30" max="30" width="5.36328125" style="1" customWidth="1"/>
    <col min="31" max="32" width="11.90625" style="1" customWidth="1"/>
    <col min="33" max="34" width="9" style="1" customWidth="1"/>
    <col min="35" max="37" width="9" style="1" hidden="1" customWidth="1"/>
    <col min="38" max="38" width="9" style="1" customWidth="1"/>
    <col min="39" max="39" width="9" style="1"/>
    <col min="40" max="41" width="9" style="1" customWidth="1"/>
    <col min="42" max="16384" width="9" style="1"/>
  </cols>
  <sheetData>
    <row r="1" spans="2:37" ht="26.25" customHeight="1">
      <c r="D1" s="646" t="s">
        <v>92</v>
      </c>
      <c r="E1" s="647"/>
      <c r="F1" s="647"/>
      <c r="G1" s="647"/>
      <c r="H1" s="647"/>
      <c r="I1" s="648"/>
      <c r="AA1" s="718"/>
      <c r="AB1" s="718"/>
      <c r="AC1" s="718"/>
      <c r="AD1" s="718"/>
      <c r="AE1" s="718"/>
      <c r="AG1" s="718"/>
      <c r="AH1" s="718"/>
    </row>
    <row r="2" spans="2:37" ht="11.25" customHeight="1">
      <c r="M2" s="74"/>
      <c r="N2" s="75"/>
      <c r="O2" s="1" t="s">
        <v>103</v>
      </c>
      <c r="U2" s="203"/>
      <c r="V2" s="1" t="s">
        <v>104</v>
      </c>
    </row>
    <row r="3" spans="2:37" ht="32.5">
      <c r="C3" s="57" t="s">
        <v>105</v>
      </c>
      <c r="D3" s="3"/>
      <c r="E3" s="3"/>
      <c r="F3" s="3"/>
      <c r="G3" s="4"/>
      <c r="H3" s="48"/>
      <c r="I3" s="2"/>
      <c r="J3" s="2"/>
      <c r="K3" s="2"/>
      <c r="L3" s="2"/>
      <c r="M3" s="2"/>
      <c r="N3" s="2"/>
    </row>
    <row r="4" spans="2:37" ht="13.5" customHeight="1"/>
    <row r="5" spans="2:37" ht="17" thickBot="1">
      <c r="C5" s="719" t="s">
        <v>84</v>
      </c>
      <c r="D5" s="720"/>
      <c r="E5" s="720"/>
      <c r="F5" s="720"/>
      <c r="G5" s="720"/>
      <c r="H5" s="720"/>
      <c r="I5" s="720"/>
      <c r="J5" s="720"/>
      <c r="K5" s="721"/>
      <c r="L5" s="721"/>
      <c r="M5" s="721"/>
      <c r="P5" s="28"/>
      <c r="Q5" s="28"/>
    </row>
    <row r="6" spans="2:37" ht="13.5" customHeight="1">
      <c r="B6" s="658" t="s">
        <v>42</v>
      </c>
      <c r="C6" s="667" t="s">
        <v>67</v>
      </c>
      <c r="D6" s="668"/>
      <c r="E6" s="668"/>
      <c r="F6" s="668"/>
      <c r="G6" s="668"/>
      <c r="H6" s="668"/>
      <c r="I6" s="668"/>
      <c r="J6" s="669"/>
      <c r="K6" s="451" t="s">
        <v>8</v>
      </c>
      <c r="L6" s="451"/>
      <c r="M6" s="451"/>
      <c r="N6" s="650" t="s">
        <v>70</v>
      </c>
      <c r="O6" s="675"/>
      <c r="P6" s="675"/>
      <c r="Q6" s="705"/>
    </row>
    <row r="7" spans="2:37" ht="14.25" customHeight="1">
      <c r="B7" s="659"/>
      <c r="C7" s="670" t="s">
        <v>9</v>
      </c>
      <c r="D7" s="671"/>
      <c r="E7" s="671"/>
      <c r="F7" s="671"/>
      <c r="G7" s="686" t="s">
        <v>10</v>
      </c>
      <c r="H7" s="671"/>
      <c r="I7" s="671"/>
      <c r="J7" s="674"/>
      <c r="K7" s="488"/>
      <c r="L7" s="488"/>
      <c r="M7" s="488"/>
      <c r="N7" s="677"/>
      <c r="O7" s="677"/>
      <c r="P7" s="677"/>
      <c r="Q7" s="706"/>
      <c r="U7" s="708" t="s">
        <v>80</v>
      </c>
      <c r="V7" s="708"/>
      <c r="W7" s="708"/>
      <c r="X7" s="708"/>
      <c r="Y7" s="708"/>
      <c r="Z7" s="124"/>
      <c r="AC7" s="708" t="s">
        <v>81</v>
      </c>
      <c r="AD7" s="708"/>
      <c r="AE7" s="708"/>
      <c r="AF7" s="708"/>
      <c r="AG7" s="708"/>
      <c r="AH7" s="708"/>
    </row>
    <row r="8" spans="2:37" ht="14.25" customHeight="1" thickBot="1">
      <c r="B8" s="660"/>
      <c r="C8" s="633"/>
      <c r="D8" s="634"/>
      <c r="E8" s="634"/>
      <c r="F8" s="634"/>
      <c r="G8" s="687"/>
      <c r="H8" s="634"/>
      <c r="I8" s="634"/>
      <c r="J8" s="635"/>
      <c r="K8" s="683"/>
      <c r="L8" s="683"/>
      <c r="M8" s="683"/>
      <c r="N8" s="634"/>
      <c r="O8" s="634"/>
      <c r="P8" s="634"/>
      <c r="Q8" s="707"/>
      <c r="U8" s="708"/>
      <c r="V8" s="708"/>
      <c r="W8" s="708"/>
      <c r="X8" s="708"/>
      <c r="Y8" s="708"/>
      <c r="Z8" s="124"/>
      <c r="AC8" s="708"/>
      <c r="AD8" s="708"/>
      <c r="AE8" s="708"/>
      <c r="AF8" s="708"/>
      <c r="AG8" s="708"/>
      <c r="AH8" s="708"/>
    </row>
    <row r="9" spans="2:37" ht="14.25" customHeight="1" thickBot="1">
      <c r="B9" s="50" t="s">
        <v>46</v>
      </c>
      <c r="C9" s="709" t="s">
        <v>390</v>
      </c>
      <c r="D9" s="710"/>
      <c r="E9" s="710"/>
      <c r="F9" s="711"/>
      <c r="G9" s="712" t="s">
        <v>391</v>
      </c>
      <c r="H9" s="710"/>
      <c r="I9" s="710"/>
      <c r="J9" s="713"/>
      <c r="K9" s="714">
        <v>93</v>
      </c>
      <c r="L9" s="715"/>
      <c r="M9" s="716"/>
      <c r="N9" s="662" t="s">
        <v>171</v>
      </c>
      <c r="O9" s="662"/>
      <c r="P9" s="662"/>
      <c r="Q9" s="717"/>
      <c r="U9" s="84" t="s">
        <v>3</v>
      </c>
      <c r="V9" s="85" t="s">
        <v>76</v>
      </c>
      <c r="W9" s="85" t="s">
        <v>82</v>
      </c>
      <c r="X9" s="85" t="s">
        <v>83</v>
      </c>
      <c r="Y9" s="88" t="s">
        <v>30</v>
      </c>
      <c r="Z9" s="386"/>
      <c r="AC9" s="275" t="s">
        <v>223</v>
      </c>
      <c r="AD9" s="121" t="s">
        <v>76</v>
      </c>
      <c r="AE9" s="222" t="s">
        <v>188</v>
      </c>
      <c r="AF9" s="121" t="s">
        <v>187</v>
      </c>
      <c r="AG9" s="121" t="s">
        <v>82</v>
      </c>
      <c r="AH9" s="237" t="s">
        <v>83</v>
      </c>
    </row>
    <row r="10" spans="2:37">
      <c r="B10" s="89">
        <v>1</v>
      </c>
      <c r="C10" s="582">
        <f>②男入力!D10</f>
        <v>0</v>
      </c>
      <c r="D10" s="474"/>
      <c r="E10" s="474"/>
      <c r="F10" s="722"/>
      <c r="G10" s="723">
        <f>②男入力!H10</f>
        <v>0</v>
      </c>
      <c r="H10" s="474"/>
      <c r="I10" s="474"/>
      <c r="J10" s="475"/>
      <c r="K10" s="724">
        <f>②男入力!AL10</f>
        <v>0</v>
      </c>
      <c r="L10" s="725"/>
      <c r="M10" s="726"/>
      <c r="N10" s="727" t="str">
        <f>②男入力!AO10</f>
        <v/>
      </c>
      <c r="O10" s="727"/>
      <c r="P10" s="727"/>
      <c r="Q10" s="728"/>
      <c r="R10" s="29"/>
      <c r="S10" s="29"/>
      <c r="T10" s="202" t="str">
        <f>IF(Y10&gt;=Y11,"○","×")</f>
        <v>○</v>
      </c>
      <c r="U10" s="91" t="s">
        <v>19</v>
      </c>
      <c r="V10" s="64"/>
      <c r="W10" s="121" t="str">
        <f>IF(V10=0,"",VLOOKUP(V10,$B$10:$M$30,2))</f>
        <v/>
      </c>
      <c r="X10" s="121" t="str">
        <f>IF(V10=0,"",VLOOKUP(V10,$B$10:$M$30,6))</f>
        <v/>
      </c>
      <c r="Y10" s="65" t="str">
        <f>IF(V10=0,"",VLOOKUP(V10,$B$10:$R$30,10))</f>
        <v/>
      </c>
      <c r="Z10" s="387"/>
      <c r="AB10"/>
      <c r="AC10" s="66">
        <v>1</v>
      </c>
      <c r="AD10" s="54"/>
      <c r="AE10" s="289"/>
      <c r="AF10" s="122" t="str">
        <f>IF(AD10=0,"",VLOOKUP(AD10,$B$10:$Q$33,13))</f>
        <v/>
      </c>
      <c r="AG10" s="119" t="str">
        <f>IF(AD10=0,"",VLOOKUP(AD10,$B$10:$Q$33,2))</f>
        <v/>
      </c>
      <c r="AH10" s="397" t="str">
        <f t="shared" ref="AH10:AH14" si="0">IF(AD10=0,"",VLOOKUP(AD10,$B$9:$Q$33,6))</f>
        <v/>
      </c>
      <c r="AI10" s="1">
        <v>1</v>
      </c>
      <c r="AJ10" s="1">
        <f t="shared" ref="AJ10:AJ16" si="1">V10</f>
        <v>0</v>
      </c>
      <c r="AK10" s="1">
        <f>IF(COUNTIF($AJ$10:$AJ$40,AI10)&gt;0,1,0)</f>
        <v>0</v>
      </c>
    </row>
    <row r="11" spans="2:37">
      <c r="B11" s="86">
        <v>2</v>
      </c>
      <c r="C11" s="578">
        <f>②男入力!D11</f>
        <v>0</v>
      </c>
      <c r="D11" s="573"/>
      <c r="E11" s="573"/>
      <c r="F11" s="729"/>
      <c r="G11" s="730">
        <f>②男入力!H11</f>
        <v>0</v>
      </c>
      <c r="H11" s="573"/>
      <c r="I11" s="573"/>
      <c r="J11" s="574"/>
      <c r="K11" s="731">
        <f>②男入力!AL11</f>
        <v>0</v>
      </c>
      <c r="L11" s="732"/>
      <c r="M11" s="733"/>
      <c r="N11" s="734" t="str">
        <f>②男入力!AO11</f>
        <v/>
      </c>
      <c r="O11" s="734"/>
      <c r="P11" s="734"/>
      <c r="Q11" s="735"/>
      <c r="R11" s="55"/>
      <c r="S11" s="55"/>
      <c r="T11" s="202" t="str">
        <f>IF(AND(Y11&gt;=Y12,Y11&lt;=Y10),"○","×")</f>
        <v>○</v>
      </c>
      <c r="U11" s="82" t="s">
        <v>20</v>
      </c>
      <c r="V11" s="54"/>
      <c r="W11" s="56" t="str">
        <f t="shared" ref="W11:W16" si="2">IF(V11=0,"",VLOOKUP(V11,$B$10:$M$30,2))</f>
        <v/>
      </c>
      <c r="X11" s="56" t="str">
        <f t="shared" ref="X11:X16" si="3">IF(V11=0,"",VLOOKUP(V11,$B$10:$M$30,6))</f>
        <v/>
      </c>
      <c r="Y11" s="67" t="str">
        <f t="shared" ref="Y11:Y16" si="4">IF(V11=0,"",VLOOKUP(V11,$B$10:$R$30,10))</f>
        <v/>
      </c>
      <c r="Z11" s="387"/>
      <c r="AB11"/>
      <c r="AC11" s="66">
        <v>2</v>
      </c>
      <c r="AD11" s="54"/>
      <c r="AE11" s="289"/>
      <c r="AF11" s="122" t="str">
        <f t="shared" ref="AF11:AF33" si="5">IF(AD11=0,"",VLOOKUP(AD11,$B$10:$Q$33,13))</f>
        <v/>
      </c>
      <c r="AG11" s="119" t="str">
        <f t="shared" ref="AG11:AG33" si="6">IF(AD11=0,"",VLOOKUP(AD11,$B$10:$Q$33,2))</f>
        <v/>
      </c>
      <c r="AH11" s="397" t="str">
        <f t="shared" si="0"/>
        <v/>
      </c>
      <c r="AI11" s="1">
        <v>2</v>
      </c>
      <c r="AJ11" s="1">
        <f t="shared" si="1"/>
        <v>0</v>
      </c>
      <c r="AK11" s="1">
        <f t="shared" ref="AK11:AK33" si="7">IF(COUNTIF($AJ$10:$AJ$40,AI11)&gt;0,1,0)</f>
        <v>0</v>
      </c>
    </row>
    <row r="12" spans="2:37">
      <c r="B12" s="86">
        <v>3</v>
      </c>
      <c r="C12" s="578">
        <f>②男入力!D12</f>
        <v>0</v>
      </c>
      <c r="D12" s="573"/>
      <c r="E12" s="573"/>
      <c r="F12" s="729"/>
      <c r="G12" s="730">
        <f>②男入力!H12</f>
        <v>0</v>
      </c>
      <c r="H12" s="573"/>
      <c r="I12" s="573"/>
      <c r="J12" s="574"/>
      <c r="K12" s="731">
        <f>②男入力!AL12</f>
        <v>0</v>
      </c>
      <c r="L12" s="732"/>
      <c r="M12" s="733"/>
      <c r="N12" s="734" t="str">
        <f>②男入力!AO12</f>
        <v/>
      </c>
      <c r="O12" s="734"/>
      <c r="P12" s="734"/>
      <c r="Q12" s="735"/>
      <c r="R12" s="55"/>
      <c r="S12" s="55"/>
      <c r="T12" s="202" t="str">
        <f>IF(AND(Y12&gt;=Y13,Y12&lt;=Y11),"○","×")</f>
        <v>○</v>
      </c>
      <c r="U12" s="82" t="s">
        <v>21</v>
      </c>
      <c r="V12" s="54"/>
      <c r="W12" s="56" t="str">
        <f t="shared" si="2"/>
        <v/>
      </c>
      <c r="X12" s="56" t="str">
        <f t="shared" si="3"/>
        <v/>
      </c>
      <c r="Y12" s="67" t="str">
        <f t="shared" si="4"/>
        <v/>
      </c>
      <c r="Z12" s="387"/>
      <c r="AB12"/>
      <c r="AC12" s="66">
        <v>3</v>
      </c>
      <c r="AD12" s="54"/>
      <c r="AE12" s="289"/>
      <c r="AF12" s="122" t="str">
        <f t="shared" si="5"/>
        <v/>
      </c>
      <c r="AG12" s="119" t="str">
        <f t="shared" si="6"/>
        <v/>
      </c>
      <c r="AH12" s="397" t="str">
        <f t="shared" si="0"/>
        <v/>
      </c>
      <c r="AI12" s="1">
        <v>3</v>
      </c>
      <c r="AJ12" s="1">
        <f t="shared" si="1"/>
        <v>0</v>
      </c>
      <c r="AK12" s="1">
        <f t="shared" si="7"/>
        <v>0</v>
      </c>
    </row>
    <row r="13" spans="2:37">
      <c r="B13" s="86">
        <v>4</v>
      </c>
      <c r="C13" s="578">
        <f>②男入力!D13</f>
        <v>0</v>
      </c>
      <c r="D13" s="573"/>
      <c r="E13" s="573"/>
      <c r="F13" s="729"/>
      <c r="G13" s="730">
        <f>②男入力!H13</f>
        <v>0</v>
      </c>
      <c r="H13" s="573"/>
      <c r="I13" s="573"/>
      <c r="J13" s="574"/>
      <c r="K13" s="731">
        <f>②男入力!AL13</f>
        <v>0</v>
      </c>
      <c r="L13" s="732"/>
      <c r="M13" s="733"/>
      <c r="N13" s="734" t="str">
        <f>②男入力!AO13</f>
        <v/>
      </c>
      <c r="O13" s="734"/>
      <c r="P13" s="734"/>
      <c r="Q13" s="735"/>
      <c r="R13" s="55"/>
      <c r="S13" s="55"/>
      <c r="T13" s="202" t="str">
        <f>IF(AND(Y13&gt;=Y14,Y13&lt;=Y12),"○","×")</f>
        <v>○</v>
      </c>
      <c r="U13" s="82" t="s">
        <v>77</v>
      </c>
      <c r="V13" s="54"/>
      <c r="W13" s="56" t="str">
        <f t="shared" si="2"/>
        <v/>
      </c>
      <c r="X13" s="56" t="str">
        <f t="shared" si="3"/>
        <v/>
      </c>
      <c r="Y13" s="67" t="str">
        <f>IF(V13=0,"",VLOOKUP(V13,$B$10:$R$30,10))</f>
        <v/>
      </c>
      <c r="Z13" s="387"/>
      <c r="AB13"/>
      <c r="AC13" s="66">
        <v>4</v>
      </c>
      <c r="AD13" s="54"/>
      <c r="AE13" s="289"/>
      <c r="AF13" s="122" t="str">
        <f t="shared" si="5"/>
        <v/>
      </c>
      <c r="AG13" s="119" t="str">
        <f t="shared" si="6"/>
        <v/>
      </c>
      <c r="AH13" s="397" t="str">
        <f t="shared" si="0"/>
        <v/>
      </c>
      <c r="AI13" s="1">
        <v>4</v>
      </c>
      <c r="AJ13" s="1">
        <f t="shared" si="1"/>
        <v>0</v>
      </c>
      <c r="AK13" s="1">
        <f t="shared" si="7"/>
        <v>0</v>
      </c>
    </row>
    <row r="14" spans="2:37">
      <c r="B14" s="86">
        <v>5</v>
      </c>
      <c r="C14" s="578">
        <f>②男入力!D14</f>
        <v>0</v>
      </c>
      <c r="D14" s="573"/>
      <c r="E14" s="573"/>
      <c r="F14" s="729"/>
      <c r="G14" s="730">
        <f>②男入力!H14</f>
        <v>0</v>
      </c>
      <c r="H14" s="573"/>
      <c r="I14" s="573"/>
      <c r="J14" s="574"/>
      <c r="K14" s="731">
        <f>②男入力!AL14</f>
        <v>0</v>
      </c>
      <c r="L14" s="732"/>
      <c r="M14" s="733"/>
      <c r="N14" s="734" t="str">
        <f>②男入力!AO14</f>
        <v/>
      </c>
      <c r="O14" s="734"/>
      <c r="P14" s="734"/>
      <c r="Q14" s="735"/>
      <c r="R14" s="55"/>
      <c r="S14" s="55"/>
      <c r="T14" s="202" t="str">
        <f>IF(Y14&lt;=Y13,"○","×")</f>
        <v>○</v>
      </c>
      <c r="U14" s="82" t="s">
        <v>23</v>
      </c>
      <c r="V14" s="54"/>
      <c r="W14" s="56" t="str">
        <f t="shared" si="2"/>
        <v/>
      </c>
      <c r="X14" s="56" t="str">
        <f t="shared" si="3"/>
        <v/>
      </c>
      <c r="Y14" s="67" t="str">
        <f>IF(V14=0,"",VLOOKUP(V14,$B$10:$R$30,10))</f>
        <v/>
      </c>
      <c r="Z14" s="387"/>
      <c r="AB14"/>
      <c r="AC14" s="66">
        <v>5</v>
      </c>
      <c r="AD14" s="54"/>
      <c r="AE14" s="289"/>
      <c r="AF14" s="122" t="str">
        <f t="shared" si="5"/>
        <v/>
      </c>
      <c r="AG14" s="119" t="str">
        <f t="shared" si="6"/>
        <v/>
      </c>
      <c r="AH14" s="397" t="str">
        <f t="shared" si="0"/>
        <v/>
      </c>
      <c r="AI14" s="1">
        <v>5</v>
      </c>
      <c r="AJ14" s="1">
        <f t="shared" si="1"/>
        <v>0</v>
      </c>
      <c r="AK14" s="1">
        <f t="shared" si="7"/>
        <v>0</v>
      </c>
    </row>
    <row r="15" spans="2:37">
      <c r="B15" s="86">
        <v>6</v>
      </c>
      <c r="C15" s="578">
        <f>②男入力!D15</f>
        <v>0</v>
      </c>
      <c r="D15" s="573"/>
      <c r="E15" s="573"/>
      <c r="F15" s="729"/>
      <c r="G15" s="730">
        <f>②男入力!H15</f>
        <v>0</v>
      </c>
      <c r="H15" s="573"/>
      <c r="I15" s="573"/>
      <c r="J15" s="574"/>
      <c r="K15" s="731">
        <f>②男入力!AL15</f>
        <v>0</v>
      </c>
      <c r="L15" s="732"/>
      <c r="M15" s="733"/>
      <c r="N15" s="734" t="str">
        <f>②男入力!AO15</f>
        <v/>
      </c>
      <c r="O15" s="734"/>
      <c r="P15" s="734"/>
      <c r="Q15" s="735"/>
      <c r="R15" s="55"/>
      <c r="S15" s="55"/>
      <c r="T15" s="55"/>
      <c r="U15" s="82" t="s">
        <v>181</v>
      </c>
      <c r="V15" s="54"/>
      <c r="W15" s="56" t="str">
        <f t="shared" si="2"/>
        <v/>
      </c>
      <c r="X15" s="56" t="str">
        <f t="shared" si="3"/>
        <v/>
      </c>
      <c r="Y15" s="67" t="str">
        <f t="shared" si="4"/>
        <v/>
      </c>
      <c r="Z15" s="387"/>
      <c r="AB15"/>
      <c r="AC15" s="66">
        <v>6</v>
      </c>
      <c r="AD15" s="54"/>
      <c r="AE15" s="289"/>
      <c r="AF15" s="122" t="str">
        <f t="shared" si="5"/>
        <v/>
      </c>
      <c r="AG15" s="119" t="str">
        <f t="shared" si="6"/>
        <v/>
      </c>
      <c r="AH15" s="397" t="str">
        <f>IF(AD15=0,"",VLOOKUP(AD15,$B$9:$Q$33,6))</f>
        <v/>
      </c>
      <c r="AI15" s="1">
        <v>6</v>
      </c>
      <c r="AJ15" s="1">
        <f t="shared" si="1"/>
        <v>0</v>
      </c>
      <c r="AK15" s="1">
        <f t="shared" si="7"/>
        <v>0</v>
      </c>
    </row>
    <row r="16" spans="2:37" ht="13.5" thickBot="1">
      <c r="B16" s="86">
        <v>7</v>
      </c>
      <c r="C16" s="578">
        <f>②男入力!D16</f>
        <v>0</v>
      </c>
      <c r="D16" s="573"/>
      <c r="E16" s="573"/>
      <c r="F16" s="729"/>
      <c r="G16" s="730">
        <f>②男入力!H16</f>
        <v>0</v>
      </c>
      <c r="H16" s="573"/>
      <c r="I16" s="573"/>
      <c r="J16" s="574"/>
      <c r="K16" s="731">
        <f>②男入力!AL16</f>
        <v>0</v>
      </c>
      <c r="L16" s="732"/>
      <c r="M16" s="733"/>
      <c r="N16" s="734" t="str">
        <f>②男入力!AO16</f>
        <v/>
      </c>
      <c r="O16" s="734"/>
      <c r="P16" s="734"/>
      <c r="Q16" s="735"/>
      <c r="R16" s="55"/>
      <c r="S16" s="55"/>
      <c r="T16" s="55"/>
      <c r="U16" s="207" t="s">
        <v>182</v>
      </c>
      <c r="V16" s="208"/>
      <c r="W16" s="123" t="str">
        <f t="shared" si="2"/>
        <v/>
      </c>
      <c r="X16" s="123" t="str">
        <f t="shared" si="3"/>
        <v/>
      </c>
      <c r="Y16" s="141" t="str">
        <f t="shared" si="4"/>
        <v/>
      </c>
      <c r="Z16" s="387"/>
      <c r="AB16"/>
      <c r="AC16" s="66">
        <v>7</v>
      </c>
      <c r="AD16" s="54"/>
      <c r="AE16" s="289"/>
      <c r="AF16" s="122" t="str">
        <f t="shared" si="5"/>
        <v/>
      </c>
      <c r="AG16" s="119" t="str">
        <f t="shared" si="6"/>
        <v/>
      </c>
      <c r="AH16" s="397" t="str">
        <f t="shared" ref="AH16:AH33" si="8">IF(AD16=0,"",VLOOKUP(AD16,$B$9:$Q$33,6))</f>
        <v/>
      </c>
      <c r="AI16" s="1">
        <v>7</v>
      </c>
      <c r="AJ16" s="1">
        <f t="shared" si="1"/>
        <v>0</v>
      </c>
      <c r="AK16" s="1">
        <f t="shared" si="7"/>
        <v>0</v>
      </c>
    </row>
    <row r="17" spans="2:37" ht="13.5" thickBot="1">
      <c r="B17" s="86">
        <v>8</v>
      </c>
      <c r="C17" s="578">
        <f>②男入力!D17</f>
        <v>0</v>
      </c>
      <c r="D17" s="573"/>
      <c r="E17" s="573"/>
      <c r="F17" s="729"/>
      <c r="G17" s="730">
        <f>②男入力!H17</f>
        <v>0</v>
      </c>
      <c r="H17" s="573"/>
      <c r="I17" s="573"/>
      <c r="J17" s="574"/>
      <c r="K17" s="731">
        <f>②男入力!AL17</f>
        <v>0</v>
      </c>
      <c r="L17" s="732"/>
      <c r="M17" s="733"/>
      <c r="N17" s="734" t="str">
        <f>②男入力!AO17</f>
        <v/>
      </c>
      <c r="O17" s="734"/>
      <c r="P17" s="734"/>
      <c r="Q17" s="735"/>
      <c r="R17" s="55"/>
      <c r="S17" s="55"/>
      <c r="T17" s="55"/>
      <c r="U17" s="273"/>
      <c r="V17" s="274"/>
      <c r="AB17"/>
      <c r="AC17" s="66">
        <v>8</v>
      </c>
      <c r="AD17" s="54"/>
      <c r="AE17" s="289"/>
      <c r="AF17" s="122" t="str">
        <f t="shared" si="5"/>
        <v/>
      </c>
      <c r="AG17" s="119" t="str">
        <f t="shared" si="6"/>
        <v/>
      </c>
      <c r="AH17" s="397" t="str">
        <f t="shared" si="8"/>
        <v/>
      </c>
      <c r="AI17" s="1">
        <v>8</v>
      </c>
      <c r="AJ17" s="1">
        <f>AD10</f>
        <v>0</v>
      </c>
      <c r="AK17" s="1">
        <f t="shared" si="7"/>
        <v>0</v>
      </c>
    </row>
    <row r="18" spans="2:37" ht="14.25" customHeight="1" thickBot="1">
      <c r="B18" s="86">
        <v>9</v>
      </c>
      <c r="C18" s="578">
        <f>②男入力!D18</f>
        <v>0</v>
      </c>
      <c r="D18" s="573"/>
      <c r="E18" s="573"/>
      <c r="F18" s="729"/>
      <c r="G18" s="730">
        <f>②男入力!H18</f>
        <v>0</v>
      </c>
      <c r="H18" s="573"/>
      <c r="I18" s="573"/>
      <c r="J18" s="574"/>
      <c r="K18" s="731">
        <f>②男入力!AL18</f>
        <v>0</v>
      </c>
      <c r="L18" s="732"/>
      <c r="M18" s="733"/>
      <c r="N18" s="734" t="str">
        <f>②男入力!AO18</f>
        <v/>
      </c>
      <c r="O18" s="734"/>
      <c r="P18" s="734"/>
      <c r="Q18" s="735"/>
      <c r="R18" s="55"/>
      <c r="S18" s="55"/>
      <c r="T18" s="55"/>
      <c r="U18" s="736" t="s">
        <v>173</v>
      </c>
      <c r="V18" s="737"/>
      <c r="W18" s="738"/>
      <c r="X18" s="739"/>
      <c r="AB18"/>
      <c r="AC18" s="66">
        <v>9</v>
      </c>
      <c r="AD18" s="396"/>
      <c r="AE18" s="289"/>
      <c r="AF18" s="122" t="str">
        <f t="shared" si="5"/>
        <v/>
      </c>
      <c r="AG18" s="119" t="str">
        <f t="shared" si="6"/>
        <v/>
      </c>
      <c r="AH18" s="397" t="str">
        <f t="shared" si="8"/>
        <v/>
      </c>
      <c r="AI18" s="1">
        <v>9</v>
      </c>
      <c r="AJ18" s="1">
        <f t="shared" ref="AJ18:AJ40" si="9">AD11</f>
        <v>0</v>
      </c>
      <c r="AK18" s="1">
        <f>IF(COUNTIF($AJ$10:$AJ$40,AI18)&gt;0,1,0)</f>
        <v>0</v>
      </c>
    </row>
    <row r="19" spans="2:37" ht="13.5" thickBot="1">
      <c r="B19" s="86">
        <v>10</v>
      </c>
      <c r="C19" s="578">
        <f>②男入力!D19</f>
        <v>0</v>
      </c>
      <c r="D19" s="573"/>
      <c r="E19" s="573"/>
      <c r="F19" s="729"/>
      <c r="G19" s="730">
        <f>②男入力!H19</f>
        <v>0</v>
      </c>
      <c r="H19" s="573"/>
      <c r="I19" s="573"/>
      <c r="J19" s="574"/>
      <c r="K19" s="731">
        <f>②男入力!AL19</f>
        <v>0</v>
      </c>
      <c r="L19" s="732"/>
      <c r="M19" s="733"/>
      <c r="N19" s="734" t="str">
        <f>②男入力!AO19</f>
        <v/>
      </c>
      <c r="O19" s="734"/>
      <c r="P19" s="734"/>
      <c r="Q19" s="735"/>
      <c r="R19" s="55"/>
      <c r="S19" s="55"/>
      <c r="T19" s="55"/>
      <c r="U19" s="55"/>
      <c r="V19" s="29"/>
      <c r="AB19"/>
      <c r="AC19" s="66">
        <v>10</v>
      </c>
      <c r="AD19" s="396"/>
      <c r="AE19" s="289"/>
      <c r="AF19" s="122" t="str">
        <f t="shared" si="5"/>
        <v/>
      </c>
      <c r="AG19" s="119" t="str">
        <f t="shared" si="6"/>
        <v/>
      </c>
      <c r="AH19" s="397" t="str">
        <f t="shared" si="8"/>
        <v/>
      </c>
      <c r="AI19" s="1">
        <v>10</v>
      </c>
      <c r="AJ19" s="1">
        <f t="shared" si="9"/>
        <v>0</v>
      </c>
      <c r="AK19" s="1">
        <f t="shared" si="7"/>
        <v>0</v>
      </c>
    </row>
    <row r="20" spans="2:37">
      <c r="B20" s="86">
        <v>11</v>
      </c>
      <c r="C20" s="578">
        <f>②男入力!D20</f>
        <v>0</v>
      </c>
      <c r="D20" s="573"/>
      <c r="E20" s="573"/>
      <c r="F20" s="729"/>
      <c r="G20" s="730">
        <f>②男入力!H20</f>
        <v>0</v>
      </c>
      <c r="H20" s="573"/>
      <c r="I20" s="573"/>
      <c r="J20" s="574"/>
      <c r="K20" s="731">
        <f>②男入力!AL20</f>
        <v>0</v>
      </c>
      <c r="L20" s="732"/>
      <c r="M20" s="733"/>
      <c r="N20" s="734" t="str">
        <f>②男入力!AO20</f>
        <v/>
      </c>
      <c r="O20" s="734"/>
      <c r="P20" s="734"/>
      <c r="Q20" s="735"/>
      <c r="R20" s="55"/>
      <c r="S20" s="55"/>
      <c r="T20" s="55"/>
      <c r="U20" s="55"/>
      <c r="V20" s="29"/>
      <c r="W20" s="476" t="s">
        <v>194</v>
      </c>
      <c r="X20" s="579"/>
      <c r="AB20"/>
      <c r="AC20" s="66">
        <v>11</v>
      </c>
      <c r="AD20" s="396"/>
      <c r="AE20" s="289"/>
      <c r="AF20" s="122" t="str">
        <f t="shared" si="5"/>
        <v/>
      </c>
      <c r="AG20" s="119" t="str">
        <f t="shared" si="6"/>
        <v/>
      </c>
      <c r="AH20" s="397" t="str">
        <f t="shared" si="8"/>
        <v/>
      </c>
      <c r="AI20" s="1">
        <v>11</v>
      </c>
      <c r="AJ20" s="1">
        <f t="shared" si="9"/>
        <v>0</v>
      </c>
      <c r="AK20" s="1">
        <f t="shared" si="7"/>
        <v>0</v>
      </c>
    </row>
    <row r="21" spans="2:37" ht="13.5" thickBot="1">
      <c r="B21" s="86">
        <v>12</v>
      </c>
      <c r="C21" s="578">
        <f>②男入力!D21</f>
        <v>0</v>
      </c>
      <c r="D21" s="573"/>
      <c r="E21" s="573"/>
      <c r="F21" s="729"/>
      <c r="G21" s="730">
        <f>②男入力!H21</f>
        <v>0</v>
      </c>
      <c r="H21" s="573"/>
      <c r="I21" s="573"/>
      <c r="J21" s="574"/>
      <c r="K21" s="731">
        <f>②男入力!AL21</f>
        <v>0</v>
      </c>
      <c r="L21" s="732"/>
      <c r="M21" s="733"/>
      <c r="N21" s="734" t="str">
        <f>②男入力!AO21</f>
        <v/>
      </c>
      <c r="O21" s="734"/>
      <c r="P21" s="734"/>
      <c r="Q21" s="735"/>
      <c r="R21" s="55"/>
      <c r="S21" s="55"/>
      <c r="T21" s="55"/>
      <c r="U21" s="55"/>
      <c r="V21" s="29"/>
      <c r="W21" s="93">
        <f>$AK$34</f>
        <v>0</v>
      </c>
      <c r="X21" s="92" t="s">
        <v>10</v>
      </c>
      <c r="AB21"/>
      <c r="AC21" s="66">
        <v>12</v>
      </c>
      <c r="AD21" s="396"/>
      <c r="AE21" s="289"/>
      <c r="AF21" s="122" t="str">
        <f t="shared" si="5"/>
        <v/>
      </c>
      <c r="AG21" s="119" t="str">
        <f t="shared" si="6"/>
        <v/>
      </c>
      <c r="AH21" s="397" t="str">
        <f t="shared" si="8"/>
        <v/>
      </c>
      <c r="AI21" s="1">
        <v>12</v>
      </c>
      <c r="AJ21" s="1">
        <f t="shared" si="9"/>
        <v>0</v>
      </c>
      <c r="AK21" s="1">
        <f t="shared" si="7"/>
        <v>0</v>
      </c>
    </row>
    <row r="22" spans="2:37">
      <c r="B22" s="86">
        <v>13</v>
      </c>
      <c r="C22" s="578">
        <f>②男入力!D22</f>
        <v>0</v>
      </c>
      <c r="D22" s="573"/>
      <c r="E22" s="573"/>
      <c r="F22" s="729"/>
      <c r="G22" s="730">
        <f>②男入力!H22</f>
        <v>0</v>
      </c>
      <c r="H22" s="573"/>
      <c r="I22" s="573"/>
      <c r="J22" s="574"/>
      <c r="K22" s="731">
        <f>②男入力!AL22</f>
        <v>0</v>
      </c>
      <c r="L22" s="732"/>
      <c r="M22" s="733"/>
      <c r="N22" s="734" t="str">
        <f>②男入力!AO22</f>
        <v/>
      </c>
      <c r="O22" s="734"/>
      <c r="P22" s="734"/>
      <c r="Q22" s="735"/>
      <c r="R22" s="55"/>
      <c r="S22" s="55"/>
      <c r="T22" s="55"/>
      <c r="U22" s="55"/>
      <c r="V22" s="29"/>
      <c r="AB22"/>
      <c r="AC22" s="66">
        <v>13</v>
      </c>
      <c r="AD22" s="396"/>
      <c r="AE22" s="289"/>
      <c r="AF22" s="122" t="str">
        <f t="shared" si="5"/>
        <v/>
      </c>
      <c r="AG22" s="119" t="str">
        <f t="shared" si="6"/>
        <v/>
      </c>
      <c r="AH22" s="397" t="str">
        <f t="shared" si="8"/>
        <v/>
      </c>
      <c r="AI22" s="1">
        <v>13</v>
      </c>
      <c r="AJ22" s="1">
        <f t="shared" si="9"/>
        <v>0</v>
      </c>
      <c r="AK22" s="1">
        <f t="shared" si="7"/>
        <v>0</v>
      </c>
    </row>
    <row r="23" spans="2:37">
      <c r="B23" s="86">
        <v>14</v>
      </c>
      <c r="C23" s="578">
        <f>②男入力!D23</f>
        <v>0</v>
      </c>
      <c r="D23" s="573"/>
      <c r="E23" s="573"/>
      <c r="F23" s="729"/>
      <c r="G23" s="730">
        <f>②男入力!H23</f>
        <v>0</v>
      </c>
      <c r="H23" s="573"/>
      <c r="I23" s="573"/>
      <c r="J23" s="574"/>
      <c r="K23" s="731">
        <f>②男入力!AL23</f>
        <v>0</v>
      </c>
      <c r="L23" s="732"/>
      <c r="M23" s="733"/>
      <c r="N23" s="734" t="str">
        <f>②男入力!AO23</f>
        <v/>
      </c>
      <c r="O23" s="734"/>
      <c r="P23" s="734"/>
      <c r="Q23" s="735"/>
      <c r="R23" s="55"/>
      <c r="S23" s="55"/>
      <c r="T23" s="55"/>
      <c r="U23" s="55"/>
      <c r="V23" s="29"/>
      <c r="W23" s="94"/>
      <c r="AB23"/>
      <c r="AC23" s="66">
        <v>14</v>
      </c>
      <c r="AD23" s="396"/>
      <c r="AE23" s="289"/>
      <c r="AF23" s="122" t="str">
        <f t="shared" si="5"/>
        <v/>
      </c>
      <c r="AG23" s="119" t="str">
        <f t="shared" si="6"/>
        <v/>
      </c>
      <c r="AH23" s="397" t="str">
        <f t="shared" si="8"/>
        <v/>
      </c>
      <c r="AI23" s="1">
        <v>14</v>
      </c>
      <c r="AJ23" s="1">
        <f t="shared" si="9"/>
        <v>0</v>
      </c>
      <c r="AK23" s="1">
        <f t="shared" si="7"/>
        <v>0</v>
      </c>
    </row>
    <row r="24" spans="2:37">
      <c r="B24" s="276">
        <v>15</v>
      </c>
      <c r="C24" s="519">
        <f>②男入力!D24</f>
        <v>0</v>
      </c>
      <c r="D24" s="481"/>
      <c r="E24" s="481"/>
      <c r="F24" s="740"/>
      <c r="G24" s="741">
        <f>②男入力!H24</f>
        <v>0</v>
      </c>
      <c r="H24" s="481"/>
      <c r="I24" s="481"/>
      <c r="J24" s="482"/>
      <c r="K24" s="742">
        <f>②男入力!AL24</f>
        <v>0</v>
      </c>
      <c r="L24" s="743"/>
      <c r="M24" s="744"/>
      <c r="N24" s="671" t="str">
        <f>②男入力!AO24</f>
        <v/>
      </c>
      <c r="O24" s="671"/>
      <c r="P24" s="671"/>
      <c r="Q24" s="745"/>
      <c r="R24" s="55"/>
      <c r="S24" s="55"/>
      <c r="T24" s="55"/>
      <c r="U24" s="55"/>
      <c r="V24" s="29"/>
      <c r="W24" s="94"/>
      <c r="AB24"/>
      <c r="AC24" s="66">
        <v>15</v>
      </c>
      <c r="AD24" s="396"/>
      <c r="AE24" s="289"/>
      <c r="AF24" s="122" t="str">
        <f t="shared" si="5"/>
        <v/>
      </c>
      <c r="AG24" s="119" t="str">
        <f t="shared" si="6"/>
        <v/>
      </c>
      <c r="AH24" s="397" t="str">
        <f t="shared" si="8"/>
        <v/>
      </c>
      <c r="AI24" s="1">
        <v>15</v>
      </c>
      <c r="AJ24" s="1">
        <f t="shared" si="9"/>
        <v>0</v>
      </c>
      <c r="AK24" s="1">
        <f t="shared" si="7"/>
        <v>0</v>
      </c>
    </row>
    <row r="25" spans="2:37">
      <c r="B25" s="86">
        <v>16</v>
      </c>
      <c r="C25" s="578">
        <f>②男入力!D25</f>
        <v>0</v>
      </c>
      <c r="D25" s="573"/>
      <c r="E25" s="573"/>
      <c r="F25" s="729"/>
      <c r="G25" s="730">
        <f>②男入力!H25</f>
        <v>0</v>
      </c>
      <c r="H25" s="573"/>
      <c r="I25" s="573"/>
      <c r="J25" s="574"/>
      <c r="K25" s="731">
        <f>②男入力!AL25</f>
        <v>0</v>
      </c>
      <c r="L25" s="732"/>
      <c r="M25" s="733"/>
      <c r="N25" s="734" t="str">
        <f>②男入力!AO25</f>
        <v/>
      </c>
      <c r="O25" s="734"/>
      <c r="P25" s="734"/>
      <c r="Q25" s="735"/>
      <c r="R25" s="55"/>
      <c r="S25" s="55"/>
      <c r="T25" s="55"/>
      <c r="U25" s="55"/>
      <c r="V25" s="29"/>
      <c r="AB25"/>
      <c r="AC25" s="66">
        <v>16</v>
      </c>
      <c r="AD25" s="54"/>
      <c r="AE25" s="289"/>
      <c r="AF25" s="122" t="str">
        <f t="shared" si="5"/>
        <v/>
      </c>
      <c r="AG25" s="119" t="str">
        <f t="shared" si="6"/>
        <v/>
      </c>
      <c r="AH25" s="397" t="str">
        <f t="shared" si="8"/>
        <v/>
      </c>
      <c r="AI25" s="1">
        <v>16</v>
      </c>
      <c r="AJ25" s="1">
        <f t="shared" si="9"/>
        <v>0</v>
      </c>
      <c r="AK25" s="1">
        <f t="shared" si="7"/>
        <v>0</v>
      </c>
    </row>
    <row r="26" spans="2:37">
      <c r="B26" s="86">
        <v>17</v>
      </c>
      <c r="C26" s="578">
        <f>②男入力!D26</f>
        <v>0</v>
      </c>
      <c r="D26" s="573"/>
      <c r="E26" s="573"/>
      <c r="F26" s="729"/>
      <c r="G26" s="730">
        <f>②男入力!H26</f>
        <v>0</v>
      </c>
      <c r="H26" s="573"/>
      <c r="I26" s="573"/>
      <c r="J26" s="574"/>
      <c r="K26" s="731">
        <f>②男入力!AL26</f>
        <v>0</v>
      </c>
      <c r="L26" s="732"/>
      <c r="M26" s="733"/>
      <c r="N26" s="734" t="str">
        <f>②男入力!AO26</f>
        <v/>
      </c>
      <c r="O26" s="734"/>
      <c r="P26" s="734"/>
      <c r="Q26" s="735"/>
      <c r="R26" s="55"/>
      <c r="S26" s="55"/>
      <c r="T26" s="55"/>
      <c r="U26" s="55"/>
      <c r="V26" s="29"/>
      <c r="AB26"/>
      <c r="AC26" s="66">
        <v>17</v>
      </c>
      <c r="AD26" s="54"/>
      <c r="AE26" s="289"/>
      <c r="AF26" s="122" t="str">
        <f t="shared" si="5"/>
        <v/>
      </c>
      <c r="AG26" s="119" t="str">
        <f t="shared" si="6"/>
        <v/>
      </c>
      <c r="AH26" s="397" t="str">
        <f t="shared" si="8"/>
        <v/>
      </c>
      <c r="AI26" s="1">
        <v>17</v>
      </c>
      <c r="AJ26" s="1">
        <f t="shared" si="9"/>
        <v>0</v>
      </c>
      <c r="AK26" s="1">
        <f t="shared" si="7"/>
        <v>0</v>
      </c>
    </row>
    <row r="27" spans="2:37">
      <c r="B27" s="86">
        <v>18</v>
      </c>
      <c r="C27" s="578">
        <f>②男入力!D27</f>
        <v>0</v>
      </c>
      <c r="D27" s="573"/>
      <c r="E27" s="573"/>
      <c r="F27" s="729"/>
      <c r="G27" s="730">
        <f>②男入力!H27</f>
        <v>0</v>
      </c>
      <c r="H27" s="573"/>
      <c r="I27" s="573"/>
      <c r="J27" s="574"/>
      <c r="K27" s="731">
        <f>②男入力!AL27</f>
        <v>0</v>
      </c>
      <c r="L27" s="732"/>
      <c r="M27" s="733"/>
      <c r="N27" s="734" t="str">
        <f>②男入力!AO27</f>
        <v/>
      </c>
      <c r="O27" s="734"/>
      <c r="P27" s="734"/>
      <c r="Q27" s="735"/>
      <c r="R27" s="55"/>
      <c r="S27" s="55"/>
      <c r="T27" s="55"/>
      <c r="U27" s="55"/>
      <c r="V27" s="29"/>
      <c r="AB27"/>
      <c r="AC27" s="66">
        <v>18</v>
      </c>
      <c r="AD27" s="54"/>
      <c r="AE27" s="289"/>
      <c r="AF27" s="122" t="str">
        <f t="shared" si="5"/>
        <v/>
      </c>
      <c r="AG27" s="119" t="str">
        <f t="shared" si="6"/>
        <v/>
      </c>
      <c r="AH27" s="397" t="str">
        <f t="shared" si="8"/>
        <v/>
      </c>
      <c r="AI27" s="1">
        <v>18</v>
      </c>
      <c r="AJ27" s="1">
        <f t="shared" si="9"/>
        <v>0</v>
      </c>
      <c r="AK27" s="1">
        <f t="shared" si="7"/>
        <v>0</v>
      </c>
    </row>
    <row r="28" spans="2:37">
      <c r="B28" s="86">
        <v>19</v>
      </c>
      <c r="C28" s="578">
        <f>②男入力!D28</f>
        <v>0</v>
      </c>
      <c r="D28" s="573"/>
      <c r="E28" s="573"/>
      <c r="F28" s="729"/>
      <c r="G28" s="730">
        <f>②男入力!H28</f>
        <v>0</v>
      </c>
      <c r="H28" s="573"/>
      <c r="I28" s="573"/>
      <c r="J28" s="574"/>
      <c r="K28" s="731">
        <f>②男入力!AL28</f>
        <v>0</v>
      </c>
      <c r="L28" s="732"/>
      <c r="M28" s="733"/>
      <c r="N28" s="734" t="str">
        <f>②男入力!AO28</f>
        <v/>
      </c>
      <c r="O28" s="734"/>
      <c r="P28" s="734"/>
      <c r="Q28" s="735"/>
      <c r="R28" s="55"/>
      <c r="S28" s="55"/>
      <c r="T28" s="55"/>
      <c r="U28" s="55"/>
      <c r="V28" s="29"/>
      <c r="AB28"/>
      <c r="AC28" s="66">
        <v>19</v>
      </c>
      <c r="AD28" s="54"/>
      <c r="AE28" s="289"/>
      <c r="AF28" s="122" t="str">
        <f t="shared" si="5"/>
        <v/>
      </c>
      <c r="AG28" s="119" t="str">
        <f t="shared" si="6"/>
        <v/>
      </c>
      <c r="AH28" s="397" t="str">
        <f t="shared" si="8"/>
        <v/>
      </c>
      <c r="AI28" s="1">
        <v>19</v>
      </c>
      <c r="AJ28" s="1">
        <f t="shared" si="9"/>
        <v>0</v>
      </c>
      <c r="AK28" s="1">
        <f t="shared" si="7"/>
        <v>0</v>
      </c>
    </row>
    <row r="29" spans="2:37">
      <c r="B29" s="86">
        <v>20</v>
      </c>
      <c r="C29" s="578">
        <f>②男入力!D29</f>
        <v>0</v>
      </c>
      <c r="D29" s="573"/>
      <c r="E29" s="573"/>
      <c r="F29" s="729"/>
      <c r="G29" s="730">
        <f>②男入力!H29</f>
        <v>0</v>
      </c>
      <c r="H29" s="573"/>
      <c r="I29" s="573"/>
      <c r="J29" s="574"/>
      <c r="K29" s="731">
        <f>②男入力!AL29</f>
        <v>0</v>
      </c>
      <c r="L29" s="732"/>
      <c r="M29" s="733"/>
      <c r="N29" s="734" t="str">
        <f>②男入力!AO29</f>
        <v/>
      </c>
      <c r="O29" s="734"/>
      <c r="P29" s="734"/>
      <c r="Q29" s="735"/>
      <c r="R29" s="55"/>
      <c r="S29" s="55"/>
      <c r="T29" s="55"/>
      <c r="U29" s="55"/>
      <c r="V29" s="29"/>
      <c r="AB29"/>
      <c r="AC29" s="66">
        <v>20</v>
      </c>
      <c r="AD29" s="54"/>
      <c r="AE29" s="289"/>
      <c r="AF29" s="122" t="str">
        <f t="shared" si="5"/>
        <v/>
      </c>
      <c r="AG29" s="119" t="str">
        <f t="shared" si="6"/>
        <v/>
      </c>
      <c r="AH29" s="397" t="str">
        <f t="shared" si="8"/>
        <v/>
      </c>
      <c r="AI29" s="1">
        <v>20</v>
      </c>
      <c r="AJ29" s="1">
        <f t="shared" si="9"/>
        <v>0</v>
      </c>
      <c r="AK29" s="1">
        <f t="shared" si="7"/>
        <v>0</v>
      </c>
    </row>
    <row r="30" spans="2:37">
      <c r="B30" s="86">
        <v>21</v>
      </c>
      <c r="C30" s="578">
        <f>②男入力!D30</f>
        <v>0</v>
      </c>
      <c r="D30" s="573"/>
      <c r="E30" s="573"/>
      <c r="F30" s="729"/>
      <c r="G30" s="730">
        <f>②男入力!H30</f>
        <v>0</v>
      </c>
      <c r="H30" s="573"/>
      <c r="I30" s="573"/>
      <c r="J30" s="574"/>
      <c r="K30" s="731">
        <f>②男入力!AL30</f>
        <v>0</v>
      </c>
      <c r="L30" s="732"/>
      <c r="M30" s="733"/>
      <c r="N30" s="734" t="str">
        <f>②男入力!AO30</f>
        <v/>
      </c>
      <c r="O30" s="734"/>
      <c r="P30" s="734"/>
      <c r="Q30" s="735"/>
      <c r="R30" s="55"/>
      <c r="S30" s="55"/>
      <c r="T30" s="55"/>
      <c r="AB30"/>
      <c r="AC30" s="66">
        <v>21</v>
      </c>
      <c r="AD30" s="54"/>
      <c r="AE30" s="289"/>
      <c r="AF30" s="122" t="str">
        <f t="shared" si="5"/>
        <v/>
      </c>
      <c r="AG30" s="119" t="str">
        <f t="shared" si="6"/>
        <v/>
      </c>
      <c r="AH30" s="397" t="str">
        <f t="shared" si="8"/>
        <v/>
      </c>
      <c r="AI30" s="1">
        <v>21</v>
      </c>
      <c r="AJ30" s="1">
        <f t="shared" si="9"/>
        <v>0</v>
      </c>
      <c r="AK30" s="1">
        <f t="shared" si="7"/>
        <v>0</v>
      </c>
    </row>
    <row r="31" spans="2:37">
      <c r="B31" s="86">
        <v>22</v>
      </c>
      <c r="C31" s="578">
        <f>②男入力!D31</f>
        <v>0</v>
      </c>
      <c r="D31" s="573"/>
      <c r="E31" s="573"/>
      <c r="F31" s="729"/>
      <c r="G31" s="730">
        <f>②男入力!H31</f>
        <v>0</v>
      </c>
      <c r="H31" s="573"/>
      <c r="I31" s="573"/>
      <c r="J31" s="574"/>
      <c r="K31" s="731">
        <f>②男入力!AL31</f>
        <v>0</v>
      </c>
      <c r="L31" s="732"/>
      <c r="M31" s="733"/>
      <c r="N31" s="734" t="str">
        <f>②男入力!AO31</f>
        <v/>
      </c>
      <c r="O31" s="734"/>
      <c r="P31" s="734"/>
      <c r="Q31" s="735"/>
      <c r="AB31"/>
      <c r="AC31" s="66">
        <v>22</v>
      </c>
      <c r="AD31" s="54"/>
      <c r="AE31" s="289"/>
      <c r="AF31" s="122" t="str">
        <f t="shared" si="5"/>
        <v/>
      </c>
      <c r="AG31" s="119" t="str">
        <f t="shared" si="6"/>
        <v/>
      </c>
      <c r="AH31" s="397" t="str">
        <f t="shared" si="8"/>
        <v/>
      </c>
      <c r="AI31" s="1">
        <v>22</v>
      </c>
      <c r="AJ31" s="1">
        <f t="shared" si="9"/>
        <v>0</v>
      </c>
      <c r="AK31" s="1">
        <f t="shared" si="7"/>
        <v>0</v>
      </c>
    </row>
    <row r="32" spans="2:37">
      <c r="B32" s="86">
        <v>23</v>
      </c>
      <c r="C32" s="578">
        <f>②男入力!D32</f>
        <v>0</v>
      </c>
      <c r="D32" s="573"/>
      <c r="E32" s="573"/>
      <c r="F32" s="729"/>
      <c r="G32" s="730">
        <f>②男入力!H32</f>
        <v>0</v>
      </c>
      <c r="H32" s="573"/>
      <c r="I32" s="573"/>
      <c r="J32" s="574"/>
      <c r="K32" s="731">
        <f>②男入力!AL32</f>
        <v>0</v>
      </c>
      <c r="L32" s="732"/>
      <c r="M32" s="733"/>
      <c r="N32" s="734" t="str">
        <f>②男入力!AO32</f>
        <v/>
      </c>
      <c r="O32" s="734"/>
      <c r="P32" s="734"/>
      <c r="Q32" s="735"/>
      <c r="AB32"/>
      <c r="AC32" s="66">
        <v>23</v>
      </c>
      <c r="AD32" s="54"/>
      <c r="AE32" s="289"/>
      <c r="AF32" s="122" t="str">
        <f t="shared" si="5"/>
        <v/>
      </c>
      <c r="AG32" s="119" t="str">
        <f t="shared" si="6"/>
        <v/>
      </c>
      <c r="AH32" s="397" t="str">
        <f t="shared" si="8"/>
        <v/>
      </c>
      <c r="AI32" s="1">
        <v>23</v>
      </c>
      <c r="AJ32" s="1">
        <f t="shared" si="9"/>
        <v>0</v>
      </c>
      <c r="AK32" s="1">
        <f t="shared" si="7"/>
        <v>0</v>
      </c>
    </row>
    <row r="33" spans="2:37" ht="13.5" thickBot="1">
      <c r="B33" s="87">
        <v>24</v>
      </c>
      <c r="C33" s="746">
        <f>②男入力!D33</f>
        <v>0</v>
      </c>
      <c r="D33" s="747"/>
      <c r="E33" s="747"/>
      <c r="F33" s="748"/>
      <c r="G33" s="749">
        <f>②男入力!H33</f>
        <v>0</v>
      </c>
      <c r="H33" s="747"/>
      <c r="I33" s="747"/>
      <c r="J33" s="750"/>
      <c r="K33" s="751">
        <f>②男入力!AL33</f>
        <v>0</v>
      </c>
      <c r="L33" s="752"/>
      <c r="M33" s="753"/>
      <c r="N33" s="754" t="str">
        <f>②男入力!AO33</f>
        <v/>
      </c>
      <c r="O33" s="754"/>
      <c r="P33" s="754"/>
      <c r="Q33" s="755"/>
      <c r="AB33"/>
      <c r="AC33" s="68">
        <v>24</v>
      </c>
      <c r="AD33" s="69"/>
      <c r="AE33" s="290"/>
      <c r="AF33" s="123" t="str">
        <f t="shared" si="5"/>
        <v/>
      </c>
      <c r="AG33" s="395" t="str">
        <f t="shared" si="6"/>
        <v/>
      </c>
      <c r="AH33" s="398" t="str">
        <f t="shared" si="8"/>
        <v/>
      </c>
      <c r="AI33" s="1">
        <v>24</v>
      </c>
      <c r="AJ33" s="1">
        <f t="shared" si="9"/>
        <v>0</v>
      </c>
      <c r="AK33" s="1">
        <f t="shared" si="7"/>
        <v>0</v>
      </c>
    </row>
    <row r="34" spans="2:37">
      <c r="AJ34" s="1">
        <f t="shared" si="9"/>
        <v>0</v>
      </c>
      <c r="AK34" s="1">
        <f>SUM(AK10:AK33)</f>
        <v>0</v>
      </c>
    </row>
    <row r="35" spans="2:37">
      <c r="AJ35" s="1">
        <f t="shared" si="9"/>
        <v>0</v>
      </c>
    </row>
    <row r="36" spans="2:37">
      <c r="AJ36" s="1">
        <f>AD29</f>
        <v>0</v>
      </c>
    </row>
    <row r="37" spans="2:37">
      <c r="AJ37" s="1">
        <f t="shared" si="9"/>
        <v>0</v>
      </c>
    </row>
    <row r="38" spans="2:37">
      <c r="AJ38" s="1">
        <f t="shared" si="9"/>
        <v>0</v>
      </c>
    </row>
    <row r="39" spans="2:37">
      <c r="AJ39" s="1">
        <f t="shared" si="9"/>
        <v>0</v>
      </c>
    </row>
    <row r="40" spans="2:37">
      <c r="AJ40" s="1">
        <f t="shared" si="9"/>
        <v>0</v>
      </c>
    </row>
  </sheetData>
  <sheetProtection sheet="1" objects="1" scenarios="1"/>
  <protectedRanges>
    <protectedRange sqref="V10:V16 Z10:Z16 W18 AD10:AE33" name="すべて"/>
  </protectedRanges>
  <mergeCells count="115">
    <mergeCell ref="C33:F33"/>
    <mergeCell ref="G33:J33"/>
    <mergeCell ref="K33:M33"/>
    <mergeCell ref="N33:Q33"/>
    <mergeCell ref="C31:F31"/>
    <mergeCell ref="G31:J31"/>
    <mergeCell ref="K31:M31"/>
    <mergeCell ref="N31:Q31"/>
    <mergeCell ref="C32:F32"/>
    <mergeCell ref="G32:J32"/>
    <mergeCell ref="K32:M32"/>
    <mergeCell ref="N32:Q32"/>
    <mergeCell ref="C29:F29"/>
    <mergeCell ref="G29:J29"/>
    <mergeCell ref="K29:M29"/>
    <mergeCell ref="N29:Q29"/>
    <mergeCell ref="C30:F30"/>
    <mergeCell ref="G30:J30"/>
    <mergeCell ref="K30:M30"/>
    <mergeCell ref="N30:Q30"/>
    <mergeCell ref="C27:F27"/>
    <mergeCell ref="G27:J27"/>
    <mergeCell ref="K27:M27"/>
    <mergeCell ref="N27:Q27"/>
    <mergeCell ref="C28:F28"/>
    <mergeCell ref="G28:J28"/>
    <mergeCell ref="K28:M28"/>
    <mergeCell ref="N28:Q28"/>
    <mergeCell ref="C25:F25"/>
    <mergeCell ref="G25:J25"/>
    <mergeCell ref="K25:M25"/>
    <mergeCell ref="N25:Q25"/>
    <mergeCell ref="C26:F26"/>
    <mergeCell ref="G26:J26"/>
    <mergeCell ref="K26:M26"/>
    <mergeCell ref="N26:Q26"/>
    <mergeCell ref="C23:F23"/>
    <mergeCell ref="G23:J23"/>
    <mergeCell ref="K23:M23"/>
    <mergeCell ref="N23:Q23"/>
    <mergeCell ref="C24:F24"/>
    <mergeCell ref="G24:J24"/>
    <mergeCell ref="K24:M24"/>
    <mergeCell ref="N24:Q24"/>
    <mergeCell ref="W20:X20"/>
    <mergeCell ref="C21:F21"/>
    <mergeCell ref="G21:J21"/>
    <mergeCell ref="K21:M21"/>
    <mergeCell ref="N21:Q21"/>
    <mergeCell ref="C22:F22"/>
    <mergeCell ref="G22:J22"/>
    <mergeCell ref="K22:M22"/>
    <mergeCell ref="N22:Q22"/>
    <mergeCell ref="C19:F19"/>
    <mergeCell ref="G19:J19"/>
    <mergeCell ref="K19:M19"/>
    <mergeCell ref="N19:Q19"/>
    <mergeCell ref="C20:F20"/>
    <mergeCell ref="G20:J20"/>
    <mergeCell ref="K20:M20"/>
    <mergeCell ref="N20:Q20"/>
    <mergeCell ref="C18:F18"/>
    <mergeCell ref="G18:J18"/>
    <mergeCell ref="K18:M18"/>
    <mergeCell ref="N18:Q18"/>
    <mergeCell ref="U18:V18"/>
    <mergeCell ref="W18:X18"/>
    <mergeCell ref="C16:F16"/>
    <mergeCell ref="G16:J16"/>
    <mergeCell ref="K16:M16"/>
    <mergeCell ref="N16:Q16"/>
    <mergeCell ref="C17:F17"/>
    <mergeCell ref="G17:J17"/>
    <mergeCell ref="K17:M17"/>
    <mergeCell ref="N17:Q17"/>
    <mergeCell ref="C14:F14"/>
    <mergeCell ref="G14:J14"/>
    <mergeCell ref="K14:M14"/>
    <mergeCell ref="N14:Q14"/>
    <mergeCell ref="C15:F15"/>
    <mergeCell ref="G15:J15"/>
    <mergeCell ref="K15:M15"/>
    <mergeCell ref="N15:Q15"/>
    <mergeCell ref="C12:F12"/>
    <mergeCell ref="G12:J12"/>
    <mergeCell ref="K12:M12"/>
    <mergeCell ref="N12:Q12"/>
    <mergeCell ref="C13:F13"/>
    <mergeCell ref="G13:J13"/>
    <mergeCell ref="K13:M13"/>
    <mergeCell ref="N13:Q13"/>
    <mergeCell ref="D1:I1"/>
    <mergeCell ref="AA1:AE1"/>
    <mergeCell ref="AG1:AH1"/>
    <mergeCell ref="C5:M5"/>
    <mergeCell ref="C10:F10"/>
    <mergeCell ref="G10:J10"/>
    <mergeCell ref="K10:M10"/>
    <mergeCell ref="N10:Q10"/>
    <mergeCell ref="C11:F11"/>
    <mergeCell ref="G11:J11"/>
    <mergeCell ref="K11:M11"/>
    <mergeCell ref="N11:Q11"/>
    <mergeCell ref="U7:Y8"/>
    <mergeCell ref="B6:B8"/>
    <mergeCell ref="C6:J6"/>
    <mergeCell ref="K6:M8"/>
    <mergeCell ref="N6:Q8"/>
    <mergeCell ref="C7:F8"/>
    <mergeCell ref="G7:J8"/>
    <mergeCell ref="AC7:AH8"/>
    <mergeCell ref="C9:F9"/>
    <mergeCell ref="G9:J9"/>
    <mergeCell ref="K9:M9"/>
    <mergeCell ref="N9:Q9"/>
  </mergeCells>
  <phoneticPr fontId="2"/>
  <conditionalFormatting sqref="V10:V16">
    <cfRule type="duplicateValues" dxfId="25" priority="12"/>
  </conditionalFormatting>
  <conditionalFormatting sqref="Y10:Y13">
    <cfRule type="expression" dxfId="24" priority="2">
      <formula>V11=""</formula>
    </cfRule>
  </conditionalFormatting>
  <conditionalFormatting sqref="Y10:Y14">
    <cfRule type="expression" dxfId="23" priority="3">
      <formula>T10="×"</formula>
    </cfRule>
  </conditionalFormatting>
  <conditionalFormatting sqref="Y14">
    <cfRule type="expression" dxfId="22" priority="1">
      <formula>$V$14=""</formula>
    </cfRule>
  </conditionalFormatting>
  <conditionalFormatting sqref="AD10:AD33">
    <cfRule type="duplicateValues" dxfId="21" priority="11"/>
  </conditionalFormatting>
  <dataValidations count="2">
    <dataValidation type="list" allowBlank="1" showInputMessage="1" showErrorMessage="1" sqref="AE10:AE33" xr:uid="{00000000-0002-0000-0700-000000000000}">
      <formula1>"１位,２位,３位,４位,５位,６位,７位"</formula1>
    </dataValidation>
    <dataValidation type="list" allowBlank="1" showInputMessage="1" showErrorMessage="1" sqref="W18:X18" xr:uid="{00000000-0002-0000-0700-000001000000}">
      <formula1>"優勝,準優勝,第３位,第４位,第５位,第６位,第７位,第８位"</formula1>
    </dataValidation>
  </dataValidations>
  <hyperlinks>
    <hyperlink ref="D1" location="Top!A1" display="Topへ戻る" xr:uid="{00000000-0004-0000-0700-000000000000}"/>
  </hyperlinks>
  <pageMargins left="0.7" right="0.7" top="0.75" bottom="0.75" header="0.3" footer="0.3"/>
  <pageSetup paperSize="9" scale="9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B1:AK30"/>
  <sheetViews>
    <sheetView showGridLines="0" showRowColHeaders="0" showZeros="0" zoomScale="90" zoomScaleNormal="90" workbookViewId="0">
      <pane xSplit="2" ySplit="9" topLeftCell="C10" activePane="bottomRight" state="frozen"/>
      <selection activeCell="AO2" sqref="AO2"/>
      <selection pane="topRight" activeCell="AO2" sqref="AO2"/>
      <selection pane="bottomLeft" activeCell="AO2" sqref="AO2"/>
      <selection pane="bottomRight" activeCell="D1" sqref="D1:I1"/>
    </sheetView>
  </sheetViews>
  <sheetFormatPr defaultColWidth="9" defaultRowHeight="13"/>
  <cols>
    <col min="1" max="1" width="2.6328125" style="1" customWidth="1"/>
    <col min="2" max="17" width="3.08984375" style="1" customWidth="1"/>
    <col min="18" max="19" width="2.6328125" style="1" customWidth="1"/>
    <col min="20" max="20" width="2.453125" style="1" customWidth="1"/>
    <col min="21" max="21" width="8.36328125" style="1" customWidth="1"/>
    <col min="22" max="22" width="6.453125" style="1" customWidth="1"/>
    <col min="23" max="23" width="8.90625" style="1" customWidth="1"/>
    <col min="24" max="26" width="9" style="1" customWidth="1"/>
    <col min="27" max="27" width="3.7265625" style="1" customWidth="1"/>
    <col min="28" max="28" width="2.26953125" style="1" customWidth="1"/>
    <col min="29" max="29" width="5.6328125" style="1" customWidth="1"/>
    <col min="30" max="30" width="5.26953125" style="1" customWidth="1"/>
    <col min="31" max="32" width="11.90625" style="1" customWidth="1"/>
    <col min="33" max="34" width="9" style="1" customWidth="1"/>
    <col min="35" max="37" width="9" style="1" hidden="1" customWidth="1"/>
    <col min="38" max="39" width="9" style="1" customWidth="1"/>
    <col min="40" max="40" width="9" style="1"/>
    <col min="41" max="42" width="9" style="1" customWidth="1"/>
    <col min="43" max="16384" width="9" style="1"/>
  </cols>
  <sheetData>
    <row r="1" spans="2:37" ht="26.25" customHeight="1">
      <c r="D1" s="646" t="s">
        <v>92</v>
      </c>
      <c r="E1" s="647"/>
      <c r="F1" s="647"/>
      <c r="G1" s="647"/>
      <c r="H1" s="647"/>
      <c r="I1" s="648"/>
      <c r="K1" s="81"/>
      <c r="L1" s="81"/>
      <c r="M1" s="81"/>
      <c r="N1" s="81"/>
      <c r="O1" s="81"/>
      <c r="P1" s="81"/>
      <c r="Q1" s="81"/>
      <c r="R1" s="81"/>
      <c r="S1" s="81"/>
      <c r="T1" s="81"/>
      <c r="U1" s="81"/>
      <c r="V1" s="81"/>
      <c r="W1" s="81"/>
      <c r="X1" s="81"/>
      <c r="AA1" s="718"/>
      <c r="AB1" s="718"/>
      <c r="AC1" s="718"/>
      <c r="AD1" s="718"/>
      <c r="AE1" s="718"/>
      <c r="AG1" s="718"/>
      <c r="AH1" s="718"/>
    </row>
    <row r="2" spans="2:37" ht="11.25" customHeight="1">
      <c r="M2" s="74"/>
      <c r="N2" s="75"/>
      <c r="O2" s="1" t="s">
        <v>103</v>
      </c>
      <c r="U2" s="203"/>
      <c r="V2" s="1" t="s">
        <v>104</v>
      </c>
    </row>
    <row r="3" spans="2:37" ht="32.5">
      <c r="C3" s="57" t="s">
        <v>106</v>
      </c>
      <c r="D3" s="3"/>
      <c r="E3" s="3"/>
      <c r="F3" s="3"/>
      <c r="G3" s="4"/>
      <c r="H3" s="48"/>
      <c r="I3" s="2"/>
      <c r="J3" s="2"/>
      <c r="K3" s="2"/>
      <c r="L3" s="2"/>
      <c r="M3" s="2"/>
      <c r="N3" s="2"/>
      <c r="AG3" s="295"/>
    </row>
    <row r="4" spans="2:37" ht="13.5" customHeight="1"/>
    <row r="5" spans="2:37" ht="17" thickBot="1">
      <c r="C5" s="79" t="s">
        <v>84</v>
      </c>
      <c r="D5" s="80"/>
      <c r="E5" s="80"/>
      <c r="F5" s="80"/>
      <c r="G5" s="80"/>
      <c r="H5" s="80"/>
      <c r="I5" s="80"/>
      <c r="J5" s="80"/>
      <c r="K5"/>
      <c r="L5"/>
      <c r="M5"/>
      <c r="P5" s="28"/>
      <c r="Q5" s="28"/>
    </row>
    <row r="6" spans="2:37" ht="13.5" customHeight="1">
      <c r="B6" s="658" t="s">
        <v>42</v>
      </c>
      <c r="C6" s="667" t="s">
        <v>67</v>
      </c>
      <c r="D6" s="668"/>
      <c r="E6" s="668"/>
      <c r="F6" s="668"/>
      <c r="G6" s="668"/>
      <c r="H6" s="668"/>
      <c r="I6" s="668"/>
      <c r="J6" s="669"/>
      <c r="K6" s="451" t="s">
        <v>8</v>
      </c>
      <c r="L6" s="451"/>
      <c r="M6" s="451"/>
      <c r="N6" s="650" t="s">
        <v>70</v>
      </c>
      <c r="O6" s="675"/>
      <c r="P6" s="675"/>
      <c r="Q6" s="705"/>
    </row>
    <row r="7" spans="2:37" ht="13.5" customHeight="1">
      <c r="B7" s="659"/>
      <c r="C7" s="670" t="s">
        <v>9</v>
      </c>
      <c r="D7" s="671"/>
      <c r="E7" s="671"/>
      <c r="F7" s="671"/>
      <c r="G7" s="686" t="s">
        <v>10</v>
      </c>
      <c r="H7" s="671"/>
      <c r="I7" s="671"/>
      <c r="J7" s="674"/>
      <c r="K7" s="488"/>
      <c r="L7" s="488"/>
      <c r="M7" s="488"/>
      <c r="N7" s="677"/>
      <c r="O7" s="677"/>
      <c r="P7" s="677"/>
      <c r="Q7" s="706"/>
      <c r="U7" s="708" t="s">
        <v>80</v>
      </c>
      <c r="V7" s="708"/>
      <c r="W7" s="708"/>
      <c r="X7" s="708"/>
      <c r="Y7" s="708"/>
      <c r="Z7" s="124"/>
      <c r="AC7" s="708" t="s">
        <v>81</v>
      </c>
      <c r="AD7" s="708"/>
      <c r="AE7" s="708"/>
      <c r="AF7" s="708"/>
      <c r="AG7" s="708"/>
      <c r="AH7" s="708"/>
    </row>
    <row r="8" spans="2:37" ht="14.25" customHeight="1" thickBot="1">
      <c r="B8" s="660"/>
      <c r="C8" s="633"/>
      <c r="D8" s="634"/>
      <c r="E8" s="634"/>
      <c r="F8" s="634"/>
      <c r="G8" s="687"/>
      <c r="H8" s="634"/>
      <c r="I8" s="634"/>
      <c r="J8" s="635"/>
      <c r="K8" s="683"/>
      <c r="L8" s="683"/>
      <c r="M8" s="683"/>
      <c r="N8" s="634"/>
      <c r="O8" s="634"/>
      <c r="P8" s="634"/>
      <c r="Q8" s="707"/>
      <c r="U8" s="708"/>
      <c r="V8" s="708"/>
      <c r="W8" s="708"/>
      <c r="X8" s="708"/>
      <c r="Y8" s="708"/>
      <c r="Z8" s="124"/>
      <c r="AC8" s="708"/>
      <c r="AD8" s="708"/>
      <c r="AE8" s="708"/>
      <c r="AF8" s="708"/>
      <c r="AG8" s="708"/>
      <c r="AH8" s="708"/>
    </row>
    <row r="9" spans="2:37" ht="13.5" thickBot="1">
      <c r="B9" s="50" t="s">
        <v>46</v>
      </c>
      <c r="C9" s="709" t="s">
        <v>394</v>
      </c>
      <c r="D9" s="710"/>
      <c r="E9" s="710"/>
      <c r="F9" s="711"/>
      <c r="G9" s="712" t="s">
        <v>395</v>
      </c>
      <c r="H9" s="710"/>
      <c r="I9" s="710"/>
      <c r="J9" s="713"/>
      <c r="K9" s="714">
        <v>39</v>
      </c>
      <c r="L9" s="715"/>
      <c r="M9" s="716"/>
      <c r="N9" s="662" t="s">
        <v>79</v>
      </c>
      <c r="O9" s="662"/>
      <c r="P9" s="662"/>
      <c r="Q9" s="717"/>
      <c r="U9" s="84" t="s">
        <v>3</v>
      </c>
      <c r="V9" s="85" t="s">
        <v>76</v>
      </c>
      <c r="W9" s="85" t="s">
        <v>82</v>
      </c>
      <c r="X9" s="85" t="s">
        <v>83</v>
      </c>
      <c r="Y9" s="88" t="s">
        <v>30</v>
      </c>
      <c r="Z9" s="140" t="s">
        <v>172</v>
      </c>
      <c r="AC9" s="275" t="s">
        <v>223</v>
      </c>
      <c r="AD9" s="121" t="s">
        <v>76</v>
      </c>
      <c r="AE9" s="222" t="s">
        <v>188</v>
      </c>
      <c r="AF9" s="121" t="s">
        <v>187</v>
      </c>
      <c r="AG9" s="121" t="s">
        <v>82</v>
      </c>
      <c r="AH9" s="237" t="s">
        <v>83</v>
      </c>
    </row>
    <row r="10" spans="2:37">
      <c r="B10" s="89">
        <v>1</v>
      </c>
      <c r="C10" s="582">
        <f>③女入力!D10</f>
        <v>0</v>
      </c>
      <c r="D10" s="474"/>
      <c r="E10" s="474"/>
      <c r="F10" s="722"/>
      <c r="G10" s="723">
        <f>③女入力!H10</f>
        <v>0</v>
      </c>
      <c r="H10" s="474"/>
      <c r="I10" s="474"/>
      <c r="J10" s="475"/>
      <c r="K10" s="724">
        <f>③女入力!AL10</f>
        <v>0</v>
      </c>
      <c r="L10" s="725"/>
      <c r="M10" s="726"/>
      <c r="N10" s="727" t="str">
        <f>③女入力!AO10</f>
        <v/>
      </c>
      <c r="O10" s="727"/>
      <c r="P10" s="727"/>
      <c r="Q10" s="728"/>
      <c r="R10" s="29"/>
      <c r="S10" s="29"/>
      <c r="T10" s="202" t="str">
        <f>IF(Y10&gt;=Y11,"○","×")</f>
        <v>○</v>
      </c>
      <c r="U10" s="91" t="s">
        <v>19</v>
      </c>
      <c r="V10" s="64"/>
      <c r="W10" s="121" t="str">
        <f>IF(V10=0,"",VLOOKUP(V10,$B$10:$M$25,2))</f>
        <v/>
      </c>
      <c r="X10" s="121" t="str">
        <f>IF(V10=0,"",VLOOKUP(V10,$B$10:$M$25,6))</f>
        <v/>
      </c>
      <c r="Y10" s="65" t="str">
        <f>IF(V10=0,"",VLOOKUP(V10,$B$10:$R$30,10))</f>
        <v/>
      </c>
      <c r="Z10" s="291"/>
      <c r="AB10" s="142"/>
      <c r="AC10" s="66">
        <v>1</v>
      </c>
      <c r="AD10" s="54"/>
      <c r="AE10" s="289"/>
      <c r="AF10" s="122" t="str">
        <f>IF(AD10=0,"",VLOOKUP(AD10,$B$10:$Q$25,13))</f>
        <v/>
      </c>
      <c r="AG10" s="119" t="str">
        <f>IF(AD10=0,"",VLOOKUP(AD10,$B$10:$Q$25,2))</f>
        <v/>
      </c>
      <c r="AH10" s="397" t="str">
        <f>IF(AD10=0,"",VLOOKUP(AD10,$B$10:$R$30,6))</f>
        <v/>
      </c>
      <c r="AI10" s="1">
        <v>1</v>
      </c>
      <c r="AJ10" s="1">
        <f>V10</f>
        <v>0</v>
      </c>
      <c r="AK10" s="1">
        <f>IF(COUNTIF($AJ$10:$AJ$29,AI10)&gt;0,1,0)</f>
        <v>0</v>
      </c>
    </row>
    <row r="11" spans="2:37">
      <c r="B11" s="86">
        <v>2</v>
      </c>
      <c r="C11" s="578">
        <f>③女入力!D11</f>
        <v>0</v>
      </c>
      <c r="D11" s="573"/>
      <c r="E11" s="573"/>
      <c r="F11" s="729"/>
      <c r="G11" s="730">
        <f>③女入力!H11</f>
        <v>0</v>
      </c>
      <c r="H11" s="573"/>
      <c r="I11" s="573"/>
      <c r="J11" s="574"/>
      <c r="K11" s="731">
        <f>③女入力!AL11</f>
        <v>0</v>
      </c>
      <c r="L11" s="732"/>
      <c r="M11" s="733"/>
      <c r="N11" s="734" t="str">
        <f>③女入力!AO11</f>
        <v/>
      </c>
      <c r="O11" s="734"/>
      <c r="P11" s="734"/>
      <c r="Q11" s="735"/>
      <c r="R11" s="55"/>
      <c r="S11" s="55"/>
      <c r="T11" s="202" t="str">
        <f>IF(AND(Y11&gt;=Y12,Y11&lt;=Y10),"○","×")</f>
        <v>○</v>
      </c>
      <c r="U11" s="82" t="s">
        <v>21</v>
      </c>
      <c r="V11" s="54"/>
      <c r="W11" s="56" t="str">
        <f t="shared" ref="W11:W13" si="0">IF(V11=0,"",VLOOKUP(V11,$B$10:$M$25,2))</f>
        <v/>
      </c>
      <c r="X11" s="56" t="str">
        <f t="shared" ref="X11:X13" si="1">IF(V11=0,"",VLOOKUP(V11,$B$10:$M$25,6))</f>
        <v/>
      </c>
      <c r="Y11" s="67" t="str">
        <f t="shared" ref="Y11:Y13" si="2">IF(V11=0,"",VLOOKUP(V11,$B$10:$R$30,10))</f>
        <v/>
      </c>
      <c r="Z11" s="287"/>
      <c r="AB11" s="142"/>
      <c r="AC11" s="66">
        <v>2</v>
      </c>
      <c r="AD11" s="54"/>
      <c r="AE11" s="289"/>
      <c r="AF11" s="122" t="str">
        <f t="shared" ref="AF11:AF25" si="3">IF(AD11=0,"",VLOOKUP(AD11,$B$10:$Q$25,13))</f>
        <v/>
      </c>
      <c r="AG11" s="119" t="str">
        <f t="shared" ref="AG11:AG25" si="4">IF(AD11=0,"",VLOOKUP(AD11,$B$10:$Q$25,2))</f>
        <v/>
      </c>
      <c r="AH11" s="397" t="str">
        <f t="shared" ref="AH11:AH25" si="5">IF(AD11=0,"",VLOOKUP(AD11,$B$10:$R$30,6))</f>
        <v/>
      </c>
      <c r="AI11" s="1">
        <v>2</v>
      </c>
      <c r="AJ11" s="1">
        <f>V11</f>
        <v>0</v>
      </c>
      <c r="AK11" s="1">
        <f t="shared" ref="AK11:AK25" si="6">IF(COUNTIF($AJ$10:$AJ$29,AI11)&gt;0,1,0)</f>
        <v>0</v>
      </c>
    </row>
    <row r="12" spans="2:37">
      <c r="B12" s="86">
        <v>3</v>
      </c>
      <c r="C12" s="578">
        <f>③女入力!D12</f>
        <v>0</v>
      </c>
      <c r="D12" s="573"/>
      <c r="E12" s="573"/>
      <c r="F12" s="729"/>
      <c r="G12" s="730">
        <f>③女入力!H12</f>
        <v>0</v>
      </c>
      <c r="H12" s="573"/>
      <c r="I12" s="573"/>
      <c r="J12" s="574"/>
      <c r="K12" s="731">
        <f>③女入力!AL12</f>
        <v>0</v>
      </c>
      <c r="L12" s="732"/>
      <c r="M12" s="733"/>
      <c r="N12" s="734" t="str">
        <f>③女入力!AO12</f>
        <v/>
      </c>
      <c r="O12" s="734"/>
      <c r="P12" s="734"/>
      <c r="Q12" s="735"/>
      <c r="R12" s="55"/>
      <c r="S12" s="55"/>
      <c r="T12" s="202" t="str">
        <f>IF(V12="","○",IF(Y12&lt;=Y11,"○","×"))</f>
        <v>○</v>
      </c>
      <c r="U12" s="82" t="s">
        <v>23</v>
      </c>
      <c r="V12" s="54"/>
      <c r="W12" s="56" t="str">
        <f t="shared" si="0"/>
        <v/>
      </c>
      <c r="X12" s="56" t="str">
        <f t="shared" si="1"/>
        <v/>
      </c>
      <c r="Y12" s="67" t="str">
        <f t="shared" si="2"/>
        <v/>
      </c>
      <c r="Z12" s="287"/>
      <c r="AB12" s="142"/>
      <c r="AC12" s="66">
        <v>3</v>
      </c>
      <c r="AD12" s="54"/>
      <c r="AE12" s="289"/>
      <c r="AF12" s="122" t="str">
        <f t="shared" si="3"/>
        <v/>
      </c>
      <c r="AG12" s="119" t="str">
        <f t="shared" si="4"/>
        <v/>
      </c>
      <c r="AH12" s="397" t="str">
        <f t="shared" si="5"/>
        <v/>
      </c>
      <c r="AI12" s="1">
        <v>3</v>
      </c>
      <c r="AJ12" s="1">
        <f>V12</f>
        <v>0</v>
      </c>
      <c r="AK12" s="1">
        <f t="shared" si="6"/>
        <v>0</v>
      </c>
    </row>
    <row r="13" spans="2:37" ht="13.5" thickBot="1">
      <c r="B13" s="86">
        <v>4</v>
      </c>
      <c r="C13" s="578">
        <f>③女入力!D13</f>
        <v>0</v>
      </c>
      <c r="D13" s="573"/>
      <c r="E13" s="573"/>
      <c r="F13" s="729"/>
      <c r="G13" s="730">
        <f>③女入力!H13</f>
        <v>0</v>
      </c>
      <c r="H13" s="573"/>
      <c r="I13" s="573"/>
      <c r="J13" s="574"/>
      <c r="K13" s="731">
        <f>③女入力!AL13</f>
        <v>0</v>
      </c>
      <c r="L13" s="732"/>
      <c r="M13" s="733"/>
      <c r="N13" s="734" t="str">
        <f>③女入力!AO13</f>
        <v/>
      </c>
      <c r="O13" s="734"/>
      <c r="P13" s="734"/>
      <c r="Q13" s="735"/>
      <c r="R13" s="55"/>
      <c r="S13" s="55"/>
      <c r="T13" s="55"/>
      <c r="U13" s="83" t="s">
        <v>180</v>
      </c>
      <c r="V13" s="69"/>
      <c r="W13" s="70" t="str">
        <f t="shared" si="0"/>
        <v/>
      </c>
      <c r="X13" s="70" t="str">
        <f t="shared" si="1"/>
        <v/>
      </c>
      <c r="Y13" s="136" t="str">
        <f t="shared" si="2"/>
        <v/>
      </c>
      <c r="Z13" s="288"/>
      <c r="AB13" s="142"/>
      <c r="AC13" s="66">
        <v>4</v>
      </c>
      <c r="AD13" s="54"/>
      <c r="AE13" s="289"/>
      <c r="AF13" s="122" t="str">
        <f t="shared" si="3"/>
        <v/>
      </c>
      <c r="AG13" s="119" t="str">
        <f t="shared" si="4"/>
        <v/>
      </c>
      <c r="AH13" s="397" t="str">
        <f t="shared" si="5"/>
        <v/>
      </c>
      <c r="AI13" s="1">
        <v>4</v>
      </c>
      <c r="AJ13" s="1">
        <f>V13</f>
        <v>0</v>
      </c>
      <c r="AK13" s="1">
        <f t="shared" si="6"/>
        <v>0</v>
      </c>
    </row>
    <row r="14" spans="2:37" ht="13.5" thickBot="1">
      <c r="B14" s="86">
        <v>5</v>
      </c>
      <c r="C14" s="578">
        <f>③女入力!D14</f>
        <v>0</v>
      </c>
      <c r="D14" s="573"/>
      <c r="E14" s="573"/>
      <c r="F14" s="729"/>
      <c r="G14" s="730">
        <f>③女入力!H14</f>
        <v>0</v>
      </c>
      <c r="H14" s="573"/>
      <c r="I14" s="573"/>
      <c r="J14" s="574"/>
      <c r="K14" s="731">
        <f>③女入力!AL14</f>
        <v>0</v>
      </c>
      <c r="L14" s="732"/>
      <c r="M14" s="733"/>
      <c r="N14" s="734" t="str">
        <f>③女入力!AO14</f>
        <v/>
      </c>
      <c r="O14" s="734"/>
      <c r="P14" s="734"/>
      <c r="Q14" s="735"/>
      <c r="R14" s="55"/>
      <c r="S14" s="55"/>
      <c r="T14" s="55"/>
      <c r="U14" s="273"/>
      <c r="V14" s="274"/>
      <c r="AB14" s="142"/>
      <c r="AC14" s="66">
        <v>5</v>
      </c>
      <c r="AD14" s="54"/>
      <c r="AE14" s="289"/>
      <c r="AF14" s="122" t="str">
        <f t="shared" si="3"/>
        <v/>
      </c>
      <c r="AG14" s="119" t="str">
        <f t="shared" si="4"/>
        <v/>
      </c>
      <c r="AH14" s="397" t="str">
        <f t="shared" si="5"/>
        <v/>
      </c>
      <c r="AI14" s="1">
        <v>5</v>
      </c>
      <c r="AJ14" s="1">
        <f>AD10</f>
        <v>0</v>
      </c>
      <c r="AK14" s="1">
        <f t="shared" si="6"/>
        <v>0</v>
      </c>
    </row>
    <row r="15" spans="2:37" ht="14.25" customHeight="1" thickBot="1">
      <c r="B15" s="86">
        <v>6</v>
      </c>
      <c r="C15" s="578">
        <f>③女入力!D15</f>
        <v>0</v>
      </c>
      <c r="D15" s="573"/>
      <c r="E15" s="573"/>
      <c r="F15" s="729"/>
      <c r="G15" s="730">
        <f>③女入力!H15</f>
        <v>0</v>
      </c>
      <c r="H15" s="573"/>
      <c r="I15" s="573"/>
      <c r="J15" s="574"/>
      <c r="K15" s="731">
        <f>③女入力!AL15</f>
        <v>0</v>
      </c>
      <c r="L15" s="732"/>
      <c r="M15" s="733"/>
      <c r="N15" s="734" t="str">
        <f>③女入力!AO15</f>
        <v/>
      </c>
      <c r="O15" s="734"/>
      <c r="P15" s="734"/>
      <c r="Q15" s="735"/>
      <c r="R15" s="55"/>
      <c r="S15" s="55"/>
      <c r="T15" s="55"/>
      <c r="U15" s="736" t="s">
        <v>173</v>
      </c>
      <c r="V15" s="737"/>
      <c r="W15" s="738"/>
      <c r="X15" s="739"/>
      <c r="AB15" s="142"/>
      <c r="AC15" s="66">
        <v>6</v>
      </c>
      <c r="AD15" s="54"/>
      <c r="AE15" s="289"/>
      <c r="AF15" s="122" t="str">
        <f t="shared" si="3"/>
        <v/>
      </c>
      <c r="AG15" s="119" t="str">
        <f t="shared" si="4"/>
        <v/>
      </c>
      <c r="AH15" s="397" t="str">
        <f t="shared" si="5"/>
        <v/>
      </c>
      <c r="AI15" s="1">
        <v>6</v>
      </c>
      <c r="AJ15" s="1">
        <f t="shared" ref="AJ15:AJ29" si="7">AD11</f>
        <v>0</v>
      </c>
      <c r="AK15" s="1">
        <f t="shared" si="6"/>
        <v>0</v>
      </c>
    </row>
    <row r="16" spans="2:37" ht="13.5" thickBot="1">
      <c r="B16" s="86">
        <v>7</v>
      </c>
      <c r="C16" s="578">
        <f>③女入力!D16</f>
        <v>0</v>
      </c>
      <c r="D16" s="573"/>
      <c r="E16" s="573"/>
      <c r="F16" s="729"/>
      <c r="G16" s="730">
        <f>③女入力!H16</f>
        <v>0</v>
      </c>
      <c r="H16" s="573"/>
      <c r="I16" s="573"/>
      <c r="J16" s="574"/>
      <c r="K16" s="731">
        <f>③女入力!AL16</f>
        <v>0</v>
      </c>
      <c r="L16" s="732"/>
      <c r="M16" s="733"/>
      <c r="N16" s="734" t="str">
        <f>③女入力!AO16</f>
        <v/>
      </c>
      <c r="O16" s="734"/>
      <c r="P16" s="734"/>
      <c r="Q16" s="735"/>
      <c r="R16" s="55"/>
      <c r="S16" s="55"/>
      <c r="T16" s="55"/>
      <c r="U16" s="55"/>
      <c r="V16" s="29"/>
      <c r="AB16" s="142"/>
      <c r="AC16" s="66">
        <v>7</v>
      </c>
      <c r="AD16" s="54"/>
      <c r="AE16" s="289"/>
      <c r="AF16" s="122" t="str">
        <f t="shared" si="3"/>
        <v/>
      </c>
      <c r="AG16" s="119" t="str">
        <f t="shared" si="4"/>
        <v/>
      </c>
      <c r="AH16" s="397" t="str">
        <f t="shared" si="5"/>
        <v/>
      </c>
      <c r="AI16" s="1">
        <v>7</v>
      </c>
      <c r="AJ16" s="1">
        <f t="shared" si="7"/>
        <v>0</v>
      </c>
      <c r="AK16" s="1">
        <f t="shared" si="6"/>
        <v>0</v>
      </c>
    </row>
    <row r="17" spans="2:37">
      <c r="B17" s="86">
        <v>8</v>
      </c>
      <c r="C17" s="578">
        <f>③女入力!D17</f>
        <v>0</v>
      </c>
      <c r="D17" s="573"/>
      <c r="E17" s="573"/>
      <c r="F17" s="729"/>
      <c r="G17" s="730">
        <f>③女入力!H17</f>
        <v>0</v>
      </c>
      <c r="H17" s="573"/>
      <c r="I17" s="573"/>
      <c r="J17" s="574"/>
      <c r="K17" s="731">
        <f>③女入力!AL17</f>
        <v>0</v>
      </c>
      <c r="L17" s="732"/>
      <c r="M17" s="733"/>
      <c r="N17" s="734" t="str">
        <f>③女入力!AO17</f>
        <v/>
      </c>
      <c r="O17" s="734"/>
      <c r="P17" s="734"/>
      <c r="Q17" s="735"/>
      <c r="R17" s="55"/>
      <c r="S17" s="55"/>
      <c r="T17" s="55"/>
      <c r="U17" s="55"/>
      <c r="V17" s="29"/>
      <c r="W17" s="476" t="s">
        <v>195</v>
      </c>
      <c r="X17" s="579"/>
      <c r="AB17" s="142"/>
      <c r="AC17" s="66">
        <v>8</v>
      </c>
      <c r="AD17" s="54"/>
      <c r="AE17" s="289"/>
      <c r="AF17" s="122" t="str">
        <f t="shared" si="3"/>
        <v/>
      </c>
      <c r="AG17" s="119" t="str">
        <f t="shared" si="4"/>
        <v/>
      </c>
      <c r="AH17" s="397" t="str">
        <f t="shared" si="5"/>
        <v/>
      </c>
      <c r="AI17" s="1">
        <v>8</v>
      </c>
      <c r="AJ17" s="1">
        <f t="shared" si="7"/>
        <v>0</v>
      </c>
      <c r="AK17" s="1">
        <f t="shared" si="6"/>
        <v>0</v>
      </c>
    </row>
    <row r="18" spans="2:37" ht="13.5" thickBot="1">
      <c r="B18" s="86">
        <v>9</v>
      </c>
      <c r="C18" s="578">
        <f>③女入力!D18</f>
        <v>0</v>
      </c>
      <c r="D18" s="573"/>
      <c r="E18" s="573"/>
      <c r="F18" s="729"/>
      <c r="G18" s="730">
        <f>③女入力!H18</f>
        <v>0</v>
      </c>
      <c r="H18" s="573"/>
      <c r="I18" s="573"/>
      <c r="J18" s="574"/>
      <c r="K18" s="731">
        <f>③女入力!AL18</f>
        <v>0</v>
      </c>
      <c r="L18" s="732"/>
      <c r="M18" s="733"/>
      <c r="N18" s="734" t="str">
        <f>③女入力!AO18</f>
        <v/>
      </c>
      <c r="O18" s="734"/>
      <c r="P18" s="734"/>
      <c r="Q18" s="735"/>
      <c r="R18" s="55"/>
      <c r="S18" s="55"/>
      <c r="T18" s="55"/>
      <c r="U18" s="55"/>
      <c r="V18" s="29"/>
      <c r="W18" s="93">
        <f>$AK$30</f>
        <v>0</v>
      </c>
      <c r="X18" s="92" t="s">
        <v>10</v>
      </c>
      <c r="AB18" s="142"/>
      <c r="AC18" s="66">
        <v>9</v>
      </c>
      <c r="AD18" s="396"/>
      <c r="AE18" s="289"/>
      <c r="AF18" s="122" t="str">
        <f t="shared" si="3"/>
        <v/>
      </c>
      <c r="AG18" s="119" t="str">
        <f t="shared" si="4"/>
        <v/>
      </c>
      <c r="AH18" s="397" t="str">
        <f t="shared" si="5"/>
        <v/>
      </c>
      <c r="AI18" s="1">
        <v>9</v>
      </c>
      <c r="AJ18" s="1">
        <f t="shared" si="7"/>
        <v>0</v>
      </c>
      <c r="AK18" s="1">
        <f t="shared" si="6"/>
        <v>0</v>
      </c>
    </row>
    <row r="19" spans="2:37">
      <c r="B19" s="86">
        <v>10</v>
      </c>
      <c r="C19" s="578">
        <f>③女入力!D19</f>
        <v>0</v>
      </c>
      <c r="D19" s="573"/>
      <c r="E19" s="573"/>
      <c r="F19" s="729"/>
      <c r="G19" s="730">
        <f>③女入力!H19</f>
        <v>0</v>
      </c>
      <c r="H19" s="573"/>
      <c r="I19" s="573"/>
      <c r="J19" s="574"/>
      <c r="K19" s="731">
        <f>③女入力!AL19</f>
        <v>0</v>
      </c>
      <c r="L19" s="732"/>
      <c r="M19" s="733"/>
      <c r="N19" s="734" t="str">
        <f>③女入力!AO19</f>
        <v/>
      </c>
      <c r="O19" s="734"/>
      <c r="P19" s="734"/>
      <c r="Q19" s="735"/>
      <c r="R19" s="55"/>
      <c r="S19" s="55"/>
      <c r="T19" s="55"/>
      <c r="U19" s="55"/>
      <c r="V19" s="29"/>
      <c r="AB19" s="142"/>
      <c r="AC19" s="66">
        <v>10</v>
      </c>
      <c r="AD19" s="396"/>
      <c r="AE19" s="289"/>
      <c r="AF19" s="122" t="str">
        <f t="shared" si="3"/>
        <v/>
      </c>
      <c r="AG19" s="119" t="str">
        <f t="shared" si="4"/>
        <v/>
      </c>
      <c r="AH19" s="397" t="str">
        <f t="shared" si="5"/>
        <v/>
      </c>
      <c r="AI19" s="1">
        <v>10</v>
      </c>
      <c r="AJ19" s="1">
        <f t="shared" si="7"/>
        <v>0</v>
      </c>
      <c r="AK19" s="1">
        <f t="shared" si="6"/>
        <v>0</v>
      </c>
    </row>
    <row r="20" spans="2:37">
      <c r="B20" s="86">
        <v>11</v>
      </c>
      <c r="C20" s="578">
        <f>③女入力!D20</f>
        <v>0</v>
      </c>
      <c r="D20" s="573"/>
      <c r="E20" s="573"/>
      <c r="F20" s="729"/>
      <c r="G20" s="730">
        <f>③女入力!H20</f>
        <v>0</v>
      </c>
      <c r="H20" s="573"/>
      <c r="I20" s="573"/>
      <c r="J20" s="574"/>
      <c r="K20" s="731">
        <f>③女入力!AL20</f>
        <v>0</v>
      </c>
      <c r="L20" s="732"/>
      <c r="M20" s="733"/>
      <c r="N20" s="734" t="str">
        <f>③女入力!AO20</f>
        <v/>
      </c>
      <c r="O20" s="734"/>
      <c r="P20" s="734"/>
      <c r="Q20" s="735"/>
      <c r="R20" s="55"/>
      <c r="S20" s="55"/>
      <c r="T20" s="55"/>
      <c r="U20" s="55"/>
      <c r="V20" s="29"/>
      <c r="W20" s="94">
        <f>COUNT($V$10:$V$13,$AD$10:$AD$25)</f>
        <v>0</v>
      </c>
      <c r="AB20" s="142"/>
      <c r="AC20" s="66">
        <v>11</v>
      </c>
      <c r="AD20" s="396"/>
      <c r="AE20" s="289"/>
      <c r="AF20" s="122" t="str">
        <f t="shared" si="3"/>
        <v/>
      </c>
      <c r="AG20" s="119" t="str">
        <f t="shared" si="4"/>
        <v/>
      </c>
      <c r="AH20" s="397" t="str">
        <f t="shared" si="5"/>
        <v/>
      </c>
      <c r="AI20" s="1">
        <v>11</v>
      </c>
      <c r="AJ20" s="1">
        <f t="shared" si="7"/>
        <v>0</v>
      </c>
      <c r="AK20" s="1">
        <f t="shared" si="6"/>
        <v>0</v>
      </c>
    </row>
    <row r="21" spans="2:37">
      <c r="B21" s="276">
        <v>12</v>
      </c>
      <c r="C21" s="519">
        <f>③女入力!D21</f>
        <v>0</v>
      </c>
      <c r="D21" s="481"/>
      <c r="E21" s="481"/>
      <c r="F21" s="740"/>
      <c r="G21" s="741">
        <f>③女入力!H21</f>
        <v>0</v>
      </c>
      <c r="H21" s="481"/>
      <c r="I21" s="481"/>
      <c r="J21" s="482"/>
      <c r="K21" s="742">
        <f>③女入力!AL21</f>
        <v>0</v>
      </c>
      <c r="L21" s="743"/>
      <c r="M21" s="744"/>
      <c r="N21" s="671" t="str">
        <f>③女入力!AO21</f>
        <v/>
      </c>
      <c r="O21" s="671"/>
      <c r="P21" s="671"/>
      <c r="Q21" s="745"/>
      <c r="R21" s="55"/>
      <c r="S21" s="55"/>
      <c r="T21" s="55"/>
      <c r="U21" s="55"/>
      <c r="V21" s="29"/>
      <c r="W21" s="94">
        <f>COUNTIF($Z$10:$Z$13,"○")</f>
        <v>0</v>
      </c>
      <c r="AB21" s="142"/>
      <c r="AC21" s="66">
        <v>12</v>
      </c>
      <c r="AD21" s="396"/>
      <c r="AE21" s="289"/>
      <c r="AF21" s="122" t="str">
        <f t="shared" si="3"/>
        <v/>
      </c>
      <c r="AG21" s="119" t="str">
        <f t="shared" si="4"/>
        <v/>
      </c>
      <c r="AH21" s="397" t="str">
        <f t="shared" si="5"/>
        <v/>
      </c>
      <c r="AI21" s="1">
        <v>12</v>
      </c>
      <c r="AJ21" s="1">
        <f t="shared" si="7"/>
        <v>0</v>
      </c>
      <c r="AK21" s="1">
        <f t="shared" si="6"/>
        <v>0</v>
      </c>
    </row>
    <row r="22" spans="2:37">
      <c r="B22" s="86">
        <v>13</v>
      </c>
      <c r="C22" s="578">
        <f>③女入力!D22</f>
        <v>0</v>
      </c>
      <c r="D22" s="573"/>
      <c r="E22" s="573"/>
      <c r="F22" s="729"/>
      <c r="G22" s="730">
        <f>③女入力!H22</f>
        <v>0</v>
      </c>
      <c r="H22" s="573"/>
      <c r="I22" s="573"/>
      <c r="J22" s="574"/>
      <c r="K22" s="731">
        <f>③女入力!AL22</f>
        <v>0</v>
      </c>
      <c r="L22" s="732"/>
      <c r="M22" s="733"/>
      <c r="N22" s="734" t="str">
        <f>③女入力!AO22</f>
        <v/>
      </c>
      <c r="O22" s="734"/>
      <c r="P22" s="734"/>
      <c r="Q22" s="735"/>
      <c r="R22" s="55"/>
      <c r="S22" s="55"/>
      <c r="T22" s="55"/>
      <c r="U22" s="55"/>
      <c r="V22" s="29"/>
      <c r="AB22" s="142"/>
      <c r="AC22" s="66">
        <v>13</v>
      </c>
      <c r="AD22" s="54"/>
      <c r="AE22" s="289"/>
      <c r="AF22" s="122" t="str">
        <f t="shared" si="3"/>
        <v/>
      </c>
      <c r="AG22" s="119" t="str">
        <f t="shared" si="4"/>
        <v/>
      </c>
      <c r="AH22" s="397" t="str">
        <f t="shared" si="5"/>
        <v/>
      </c>
      <c r="AI22" s="1">
        <v>13</v>
      </c>
      <c r="AJ22" s="1">
        <f t="shared" si="7"/>
        <v>0</v>
      </c>
      <c r="AK22" s="1">
        <f t="shared" si="6"/>
        <v>0</v>
      </c>
    </row>
    <row r="23" spans="2:37">
      <c r="B23" s="86">
        <v>14</v>
      </c>
      <c r="C23" s="578">
        <f>③女入力!D23</f>
        <v>0</v>
      </c>
      <c r="D23" s="573"/>
      <c r="E23" s="573"/>
      <c r="F23" s="729"/>
      <c r="G23" s="730">
        <f>③女入力!H23</f>
        <v>0</v>
      </c>
      <c r="H23" s="573"/>
      <c r="I23" s="573"/>
      <c r="J23" s="574"/>
      <c r="K23" s="731">
        <f>③女入力!AL23</f>
        <v>0</v>
      </c>
      <c r="L23" s="732"/>
      <c r="M23" s="733"/>
      <c r="N23" s="734" t="str">
        <f>③女入力!AO23</f>
        <v/>
      </c>
      <c r="O23" s="734"/>
      <c r="P23" s="734"/>
      <c r="Q23" s="735"/>
      <c r="R23" s="55"/>
      <c r="S23" s="55"/>
      <c r="T23" s="55"/>
      <c r="U23" s="55"/>
      <c r="V23" s="29"/>
      <c r="AB23" s="142"/>
      <c r="AC23" s="66">
        <v>14</v>
      </c>
      <c r="AD23" s="54"/>
      <c r="AE23" s="289"/>
      <c r="AF23" s="122" t="str">
        <f t="shared" si="3"/>
        <v/>
      </c>
      <c r="AG23" s="119" t="str">
        <f t="shared" si="4"/>
        <v/>
      </c>
      <c r="AH23" s="397" t="str">
        <f t="shared" si="5"/>
        <v/>
      </c>
      <c r="AI23" s="1">
        <v>14</v>
      </c>
      <c r="AJ23" s="1">
        <f t="shared" si="7"/>
        <v>0</v>
      </c>
      <c r="AK23" s="1">
        <f t="shared" si="6"/>
        <v>0</v>
      </c>
    </row>
    <row r="24" spans="2:37">
      <c r="B24" s="86">
        <v>15</v>
      </c>
      <c r="C24" s="578">
        <f>③女入力!D24</f>
        <v>0</v>
      </c>
      <c r="D24" s="573"/>
      <c r="E24" s="573"/>
      <c r="F24" s="729"/>
      <c r="G24" s="730">
        <f>③女入力!H24</f>
        <v>0</v>
      </c>
      <c r="H24" s="573"/>
      <c r="I24" s="573"/>
      <c r="J24" s="574"/>
      <c r="K24" s="731">
        <f>③女入力!AL24</f>
        <v>0</v>
      </c>
      <c r="L24" s="732"/>
      <c r="M24" s="733"/>
      <c r="N24" s="734" t="str">
        <f>③女入力!AO24</f>
        <v/>
      </c>
      <c r="O24" s="734"/>
      <c r="P24" s="734"/>
      <c r="Q24" s="735"/>
      <c r="R24" s="55"/>
      <c r="S24" s="55"/>
      <c r="T24" s="55"/>
      <c r="U24" s="55"/>
      <c r="V24" s="29"/>
      <c r="AB24" s="142"/>
      <c r="AC24" s="66">
        <v>15</v>
      </c>
      <c r="AD24" s="54"/>
      <c r="AE24" s="289"/>
      <c r="AF24" s="122" t="str">
        <f t="shared" si="3"/>
        <v/>
      </c>
      <c r="AG24" s="119" t="str">
        <f t="shared" si="4"/>
        <v/>
      </c>
      <c r="AH24" s="397" t="str">
        <f t="shared" si="5"/>
        <v/>
      </c>
      <c r="AI24" s="1">
        <v>15</v>
      </c>
      <c r="AJ24" s="1">
        <f t="shared" si="7"/>
        <v>0</v>
      </c>
      <c r="AK24" s="1">
        <f t="shared" si="6"/>
        <v>0</v>
      </c>
    </row>
    <row r="25" spans="2:37" ht="13.5" thickBot="1">
      <c r="B25" s="87">
        <v>16</v>
      </c>
      <c r="C25" s="746">
        <f>③女入力!D25</f>
        <v>0</v>
      </c>
      <c r="D25" s="747"/>
      <c r="E25" s="747"/>
      <c r="F25" s="748"/>
      <c r="G25" s="749">
        <f>③女入力!H25</f>
        <v>0</v>
      </c>
      <c r="H25" s="747"/>
      <c r="I25" s="747"/>
      <c r="J25" s="750"/>
      <c r="K25" s="751">
        <f>③女入力!AL25</f>
        <v>0</v>
      </c>
      <c r="L25" s="752"/>
      <c r="M25" s="753"/>
      <c r="N25" s="754" t="str">
        <f>③女入力!AO25</f>
        <v/>
      </c>
      <c r="O25" s="754"/>
      <c r="P25" s="754"/>
      <c r="Q25" s="755"/>
      <c r="R25" s="55"/>
      <c r="S25" s="55"/>
      <c r="T25" s="55"/>
      <c r="U25" s="55"/>
      <c r="V25" s="29"/>
      <c r="AB25" s="142"/>
      <c r="AC25" s="68">
        <v>16</v>
      </c>
      <c r="AD25" s="69"/>
      <c r="AE25" s="290"/>
      <c r="AF25" s="123" t="str">
        <f t="shared" si="3"/>
        <v/>
      </c>
      <c r="AG25" s="395" t="str">
        <f t="shared" si="4"/>
        <v/>
      </c>
      <c r="AH25" s="398" t="str">
        <f t="shared" si="5"/>
        <v/>
      </c>
      <c r="AI25" s="1">
        <v>16</v>
      </c>
      <c r="AJ25" s="1">
        <f t="shared" si="7"/>
        <v>0</v>
      </c>
      <c r="AK25" s="1">
        <f t="shared" si="6"/>
        <v>0</v>
      </c>
    </row>
    <row r="26" spans="2:37">
      <c r="R26" s="55"/>
      <c r="S26" s="55"/>
      <c r="T26" s="55"/>
      <c r="U26" s="55"/>
      <c r="V26" s="29"/>
      <c r="AJ26" s="1">
        <f t="shared" si="7"/>
        <v>0</v>
      </c>
    </row>
    <row r="27" spans="2:37">
      <c r="R27" s="55"/>
      <c r="S27" s="55"/>
      <c r="T27" s="55"/>
      <c r="AJ27" s="1">
        <f t="shared" si="7"/>
        <v>0</v>
      </c>
    </row>
    <row r="28" spans="2:37">
      <c r="R28" s="55"/>
      <c r="S28" s="55"/>
      <c r="T28" s="55"/>
      <c r="AJ28" s="1">
        <f t="shared" si="7"/>
        <v>0</v>
      </c>
    </row>
    <row r="29" spans="2:37">
      <c r="R29" s="55"/>
      <c r="S29" s="55"/>
      <c r="T29" s="55"/>
      <c r="AJ29" s="1">
        <f t="shared" si="7"/>
        <v>0</v>
      </c>
    </row>
    <row r="30" spans="2:37">
      <c r="R30" s="55"/>
      <c r="S30" s="55"/>
      <c r="T30" s="55"/>
      <c r="AK30" s="1">
        <f>SUM(AK10:AK25)</f>
        <v>0</v>
      </c>
    </row>
  </sheetData>
  <sheetProtection sheet="1" objects="1" scenarios="1"/>
  <protectedRanges>
    <protectedRange sqref="V10:V13 Z10:Z13 W15 AD10:AE25" name="すべて"/>
  </protectedRanges>
  <mergeCells count="82">
    <mergeCell ref="C24:F24"/>
    <mergeCell ref="G24:J24"/>
    <mergeCell ref="K24:M24"/>
    <mergeCell ref="N24:Q24"/>
    <mergeCell ref="C25:F25"/>
    <mergeCell ref="G25:J25"/>
    <mergeCell ref="K25:M25"/>
    <mergeCell ref="N25:Q25"/>
    <mergeCell ref="C22:F22"/>
    <mergeCell ref="G22:J22"/>
    <mergeCell ref="K22:M22"/>
    <mergeCell ref="N22:Q22"/>
    <mergeCell ref="C23:F23"/>
    <mergeCell ref="G23:J23"/>
    <mergeCell ref="K23:M23"/>
    <mergeCell ref="N23:Q23"/>
    <mergeCell ref="C20:F20"/>
    <mergeCell ref="G20:J20"/>
    <mergeCell ref="K20:M20"/>
    <mergeCell ref="N20:Q20"/>
    <mergeCell ref="C21:F21"/>
    <mergeCell ref="G21:J21"/>
    <mergeCell ref="K21:M21"/>
    <mergeCell ref="N21:Q21"/>
    <mergeCell ref="W17:X17"/>
    <mergeCell ref="C18:F18"/>
    <mergeCell ref="G18:J18"/>
    <mergeCell ref="K18:M18"/>
    <mergeCell ref="N18:Q18"/>
    <mergeCell ref="C19:F19"/>
    <mergeCell ref="G19:J19"/>
    <mergeCell ref="K19:M19"/>
    <mergeCell ref="N19:Q19"/>
    <mergeCell ref="C16:F16"/>
    <mergeCell ref="G16:J16"/>
    <mergeCell ref="K16:M16"/>
    <mergeCell ref="N16:Q16"/>
    <mergeCell ref="C17:F17"/>
    <mergeCell ref="G17:J17"/>
    <mergeCell ref="K17:M17"/>
    <mergeCell ref="N17:Q17"/>
    <mergeCell ref="W15:X15"/>
    <mergeCell ref="C13:F13"/>
    <mergeCell ref="G13:J13"/>
    <mergeCell ref="K13:M13"/>
    <mergeCell ref="N13:Q13"/>
    <mergeCell ref="C14:F14"/>
    <mergeCell ref="G14:J14"/>
    <mergeCell ref="K14:M14"/>
    <mergeCell ref="N14:Q14"/>
    <mergeCell ref="C15:F15"/>
    <mergeCell ref="G15:J15"/>
    <mergeCell ref="K15:M15"/>
    <mergeCell ref="N15:Q15"/>
    <mergeCell ref="U15:V15"/>
    <mergeCell ref="C11:F11"/>
    <mergeCell ref="G11:J11"/>
    <mergeCell ref="K11:M11"/>
    <mergeCell ref="N11:Q11"/>
    <mergeCell ref="C12:F12"/>
    <mergeCell ref="G12:J12"/>
    <mergeCell ref="K12:M12"/>
    <mergeCell ref="N12:Q12"/>
    <mergeCell ref="C10:F10"/>
    <mergeCell ref="G10:J10"/>
    <mergeCell ref="K10:M10"/>
    <mergeCell ref="N10:Q10"/>
    <mergeCell ref="D1:I1"/>
    <mergeCell ref="C9:F9"/>
    <mergeCell ref="G9:J9"/>
    <mergeCell ref="K9:M9"/>
    <mergeCell ref="N9:Q9"/>
    <mergeCell ref="AA1:AE1"/>
    <mergeCell ref="AG1:AH1"/>
    <mergeCell ref="B6:B8"/>
    <mergeCell ref="C6:J6"/>
    <mergeCell ref="K6:M8"/>
    <mergeCell ref="N6:Q8"/>
    <mergeCell ref="C7:F8"/>
    <mergeCell ref="G7:J8"/>
    <mergeCell ref="U7:Y8"/>
    <mergeCell ref="AC7:AH8"/>
  </mergeCells>
  <phoneticPr fontId="2"/>
  <conditionalFormatting sqref="V10:V13">
    <cfRule type="duplicateValues" dxfId="20" priority="12"/>
  </conditionalFormatting>
  <conditionalFormatting sqref="Y10:Y11">
    <cfRule type="expression" dxfId="19" priority="3">
      <formula>V11=""</formula>
    </cfRule>
    <cfRule type="expression" dxfId="18" priority="4">
      <formula>T10="×"</formula>
    </cfRule>
  </conditionalFormatting>
  <conditionalFormatting sqref="Y12">
    <cfRule type="expression" dxfId="17" priority="1">
      <formula>$V$14=""</formula>
    </cfRule>
    <cfRule type="expression" dxfId="16" priority="2">
      <formula>T12="×"</formula>
    </cfRule>
  </conditionalFormatting>
  <conditionalFormatting sqref="AD10:AD25">
    <cfRule type="duplicateValues" dxfId="15" priority="11"/>
  </conditionalFormatting>
  <dataValidations count="3">
    <dataValidation type="list" allowBlank="1" showInputMessage="1" showErrorMessage="1" sqref="Z10:Z13" xr:uid="{00000000-0002-0000-0900-000000000000}">
      <formula1>"○"</formula1>
    </dataValidation>
    <dataValidation type="list" allowBlank="1" showInputMessage="1" showErrorMessage="1" sqref="AE10:AE25" xr:uid="{00000000-0002-0000-0900-000001000000}">
      <formula1>"１位,２位"</formula1>
    </dataValidation>
    <dataValidation type="list" allowBlank="1" showInputMessage="1" showErrorMessage="1" sqref="W15:X15" xr:uid="{00000000-0002-0000-0900-000002000000}">
      <formula1>"優勝,準優勝,第３位"</formula1>
    </dataValidation>
  </dataValidations>
  <hyperlinks>
    <hyperlink ref="D1" location="Top!A1" display="Topへ戻る" xr:uid="{00000000-0004-0000-0900-000000000000}"/>
  </hyperlinks>
  <pageMargins left="0.7" right="0.7" top="0.75" bottom="0.75" header="0.3" footer="0.3"/>
  <pageSetup paperSize="9" scale="9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B1:AK30"/>
  <sheetViews>
    <sheetView showGridLines="0" showRowColHeaders="0" showZeros="0" zoomScale="90" zoomScaleNormal="90" workbookViewId="0">
      <pane xSplit="2" ySplit="9" topLeftCell="C10" activePane="bottomRight" state="frozen"/>
      <selection activeCell="AO2" sqref="AO2"/>
      <selection pane="topRight" activeCell="AO2" sqref="AO2"/>
      <selection pane="bottomLeft" activeCell="AO2" sqref="AO2"/>
      <selection pane="bottomRight" activeCell="D1" sqref="D1:I1"/>
    </sheetView>
  </sheetViews>
  <sheetFormatPr defaultColWidth="9" defaultRowHeight="13"/>
  <cols>
    <col min="1" max="1" width="2.6328125" style="1" customWidth="1"/>
    <col min="2" max="17" width="3.08984375" style="1" customWidth="1"/>
    <col min="18" max="19" width="2.6328125" style="1" customWidth="1"/>
    <col min="20" max="20" width="2.453125" style="1" customWidth="1"/>
    <col min="21" max="21" width="8.36328125" style="1" customWidth="1"/>
    <col min="22" max="22" width="6.453125" style="1" customWidth="1"/>
    <col min="23" max="23" width="8.90625" style="1" customWidth="1"/>
    <col min="24" max="26" width="9" style="1" customWidth="1"/>
    <col min="27" max="27" width="3.7265625" style="1" customWidth="1"/>
    <col min="28" max="28" width="2.26953125" style="1" customWidth="1"/>
    <col min="29" max="29" width="5.6328125" style="1" customWidth="1"/>
    <col min="30" max="30" width="5.26953125" style="1" customWidth="1"/>
    <col min="31" max="32" width="11.90625" style="1" customWidth="1"/>
    <col min="33" max="34" width="9" style="1" customWidth="1"/>
    <col min="35" max="37" width="9" style="1" hidden="1" customWidth="1"/>
    <col min="38" max="39" width="9" style="1" customWidth="1"/>
    <col min="40" max="40" width="9" style="1"/>
    <col min="41" max="42" width="9" style="1" customWidth="1"/>
    <col min="43" max="16384" width="9" style="1"/>
  </cols>
  <sheetData>
    <row r="1" spans="2:37" ht="26.25" customHeight="1">
      <c r="D1" s="646" t="s">
        <v>92</v>
      </c>
      <c r="E1" s="647"/>
      <c r="F1" s="647"/>
      <c r="G1" s="647"/>
      <c r="H1" s="647"/>
      <c r="I1" s="648"/>
      <c r="K1" s="81"/>
      <c r="L1" s="81"/>
      <c r="M1" s="81"/>
      <c r="N1" s="81"/>
      <c r="O1" s="81"/>
      <c r="P1" s="81"/>
      <c r="Q1" s="81"/>
      <c r="R1" s="81"/>
      <c r="S1" s="81"/>
      <c r="T1" s="81"/>
      <c r="U1" s="81"/>
      <c r="V1" s="81"/>
      <c r="W1" s="81"/>
      <c r="X1" s="81"/>
      <c r="AA1" s="718"/>
      <c r="AB1" s="718"/>
      <c r="AC1" s="718"/>
      <c r="AD1" s="718"/>
      <c r="AE1" s="718"/>
      <c r="AG1" s="718"/>
      <c r="AH1" s="718"/>
    </row>
    <row r="2" spans="2:37" ht="11.25" customHeight="1">
      <c r="M2" s="74"/>
      <c r="N2" s="75"/>
      <c r="O2" s="1" t="s">
        <v>103</v>
      </c>
      <c r="U2" s="203"/>
      <c r="V2" s="1" t="s">
        <v>104</v>
      </c>
    </row>
    <row r="3" spans="2:37" ht="32.5">
      <c r="C3" s="57" t="s">
        <v>106</v>
      </c>
      <c r="D3" s="3"/>
      <c r="E3" s="3"/>
      <c r="F3" s="3"/>
      <c r="G3" s="4"/>
      <c r="H3" s="48"/>
      <c r="I3" s="2"/>
      <c r="J3" s="2"/>
      <c r="K3" s="2"/>
      <c r="L3" s="2"/>
      <c r="M3" s="2"/>
      <c r="N3" s="2"/>
      <c r="AG3" s="295"/>
    </row>
    <row r="4" spans="2:37" ht="13.5" customHeight="1"/>
    <row r="5" spans="2:37" ht="17" thickBot="1">
      <c r="C5" s="79" t="s">
        <v>84</v>
      </c>
      <c r="D5" s="80"/>
      <c r="E5" s="80"/>
      <c r="F5" s="80"/>
      <c r="G5" s="80"/>
      <c r="H5" s="80"/>
      <c r="I5" s="80"/>
      <c r="J5" s="80"/>
      <c r="K5"/>
      <c r="L5"/>
      <c r="M5"/>
      <c r="P5" s="28"/>
      <c r="Q5" s="28"/>
    </row>
    <row r="6" spans="2:37" ht="13.5" customHeight="1">
      <c r="B6" s="658" t="s">
        <v>42</v>
      </c>
      <c r="C6" s="667" t="s">
        <v>67</v>
      </c>
      <c r="D6" s="668"/>
      <c r="E6" s="668"/>
      <c r="F6" s="668"/>
      <c r="G6" s="668"/>
      <c r="H6" s="668"/>
      <c r="I6" s="668"/>
      <c r="J6" s="669"/>
      <c r="K6" s="451" t="s">
        <v>8</v>
      </c>
      <c r="L6" s="451"/>
      <c r="M6" s="451"/>
      <c r="N6" s="650" t="s">
        <v>70</v>
      </c>
      <c r="O6" s="675"/>
      <c r="P6" s="675"/>
      <c r="Q6" s="705"/>
    </row>
    <row r="7" spans="2:37" ht="13.5" customHeight="1">
      <c r="B7" s="659"/>
      <c r="C7" s="670" t="s">
        <v>9</v>
      </c>
      <c r="D7" s="671"/>
      <c r="E7" s="671"/>
      <c r="F7" s="671"/>
      <c r="G7" s="686" t="s">
        <v>10</v>
      </c>
      <c r="H7" s="671"/>
      <c r="I7" s="671"/>
      <c r="J7" s="674"/>
      <c r="K7" s="488"/>
      <c r="L7" s="488"/>
      <c r="M7" s="488"/>
      <c r="N7" s="677"/>
      <c r="O7" s="677"/>
      <c r="P7" s="677"/>
      <c r="Q7" s="706"/>
      <c r="U7" s="708" t="s">
        <v>80</v>
      </c>
      <c r="V7" s="708"/>
      <c r="W7" s="708"/>
      <c r="X7" s="708"/>
      <c r="Y7" s="708"/>
      <c r="Z7" s="124"/>
      <c r="AC7" s="708" t="s">
        <v>81</v>
      </c>
      <c r="AD7" s="708"/>
      <c r="AE7" s="708"/>
      <c r="AF7" s="708"/>
      <c r="AG7" s="708"/>
      <c r="AH7" s="708"/>
    </row>
    <row r="8" spans="2:37" ht="14.25" customHeight="1" thickBot="1">
      <c r="B8" s="660"/>
      <c r="C8" s="633"/>
      <c r="D8" s="634"/>
      <c r="E8" s="634"/>
      <c r="F8" s="634"/>
      <c r="G8" s="687"/>
      <c r="H8" s="634"/>
      <c r="I8" s="634"/>
      <c r="J8" s="635"/>
      <c r="K8" s="683"/>
      <c r="L8" s="683"/>
      <c r="M8" s="683"/>
      <c r="N8" s="634"/>
      <c r="O8" s="634"/>
      <c r="P8" s="634"/>
      <c r="Q8" s="707"/>
      <c r="U8" s="708"/>
      <c r="V8" s="708"/>
      <c r="W8" s="708"/>
      <c r="X8" s="708"/>
      <c r="Y8" s="708"/>
      <c r="Z8" s="124"/>
      <c r="AC8" s="708"/>
      <c r="AD8" s="708"/>
      <c r="AE8" s="708"/>
      <c r="AF8" s="708"/>
      <c r="AG8" s="708"/>
      <c r="AH8" s="708"/>
    </row>
    <row r="9" spans="2:37" ht="13.5" thickBot="1">
      <c r="B9" s="50" t="s">
        <v>46</v>
      </c>
      <c r="C9" s="709" t="s">
        <v>394</v>
      </c>
      <c r="D9" s="710"/>
      <c r="E9" s="710"/>
      <c r="F9" s="711"/>
      <c r="G9" s="712" t="s">
        <v>395</v>
      </c>
      <c r="H9" s="710"/>
      <c r="I9" s="710"/>
      <c r="J9" s="713"/>
      <c r="K9" s="714">
        <v>39</v>
      </c>
      <c r="L9" s="715"/>
      <c r="M9" s="716"/>
      <c r="N9" s="662" t="s">
        <v>79</v>
      </c>
      <c r="O9" s="662"/>
      <c r="P9" s="662"/>
      <c r="Q9" s="717"/>
      <c r="U9" s="84" t="s">
        <v>3</v>
      </c>
      <c r="V9" s="85" t="s">
        <v>76</v>
      </c>
      <c r="W9" s="85" t="s">
        <v>82</v>
      </c>
      <c r="X9" s="85" t="s">
        <v>83</v>
      </c>
      <c r="Y9" s="88" t="s">
        <v>30</v>
      </c>
      <c r="Z9" s="386"/>
      <c r="AC9" s="275" t="s">
        <v>223</v>
      </c>
      <c r="AD9" s="121" t="s">
        <v>76</v>
      </c>
      <c r="AE9" s="222" t="s">
        <v>188</v>
      </c>
      <c r="AF9" s="121" t="s">
        <v>187</v>
      </c>
      <c r="AG9" s="121" t="s">
        <v>82</v>
      </c>
      <c r="AH9" s="237" t="s">
        <v>83</v>
      </c>
    </row>
    <row r="10" spans="2:37">
      <c r="B10" s="89">
        <v>1</v>
      </c>
      <c r="C10" s="582">
        <f>③女入力!D10</f>
        <v>0</v>
      </c>
      <c r="D10" s="474"/>
      <c r="E10" s="474"/>
      <c r="F10" s="722"/>
      <c r="G10" s="723">
        <f>③女入力!H10</f>
        <v>0</v>
      </c>
      <c r="H10" s="474"/>
      <c r="I10" s="474"/>
      <c r="J10" s="475"/>
      <c r="K10" s="724">
        <f>③女入力!AL10</f>
        <v>0</v>
      </c>
      <c r="L10" s="725"/>
      <c r="M10" s="726"/>
      <c r="N10" s="727" t="str">
        <f>③女入力!AO10</f>
        <v/>
      </c>
      <c r="O10" s="727"/>
      <c r="P10" s="727"/>
      <c r="Q10" s="728"/>
      <c r="R10" s="29"/>
      <c r="S10" s="29"/>
      <c r="T10" s="202" t="str">
        <f>IF(Y10&gt;=Y11,"○","×")</f>
        <v>○</v>
      </c>
      <c r="U10" s="91" t="s">
        <v>19</v>
      </c>
      <c r="V10" s="64"/>
      <c r="W10" s="121" t="str">
        <f>IF(V10=0,"",VLOOKUP(V10,$B$10:$M$25,2))</f>
        <v/>
      </c>
      <c r="X10" s="121" t="str">
        <f>IF(V10=0,"",VLOOKUP(V10,$B$10:$M$25,6))</f>
        <v/>
      </c>
      <c r="Y10" s="65" t="str">
        <f>IF(V10=0,"",VLOOKUP(V10,$B$10:$R$30,10))</f>
        <v/>
      </c>
      <c r="Z10" s="387"/>
      <c r="AB10" s="142"/>
      <c r="AC10" s="66">
        <v>1</v>
      </c>
      <c r="AD10" s="54"/>
      <c r="AE10" s="289"/>
      <c r="AF10" s="122" t="str">
        <f>IF(AD10=0,"",VLOOKUP(AD10,$B$10:$Q$25,13))</f>
        <v/>
      </c>
      <c r="AG10" s="119" t="str">
        <f>IF(AD10=0,"",VLOOKUP(AD10,$B$10:$Q$25,2))</f>
        <v/>
      </c>
      <c r="AH10" s="397" t="str">
        <f>IF(AD10=0,"",VLOOKUP(AD10,$B$10:$R$30,6))</f>
        <v/>
      </c>
      <c r="AI10" s="1">
        <v>1</v>
      </c>
      <c r="AJ10" s="1">
        <f>V10</f>
        <v>0</v>
      </c>
      <c r="AK10" s="1">
        <f>IF(COUNTIF($AJ$10:$AJ$29,AI10)&gt;0,1,0)</f>
        <v>0</v>
      </c>
    </row>
    <row r="11" spans="2:37">
      <c r="B11" s="86">
        <v>2</v>
      </c>
      <c r="C11" s="578">
        <f>③女入力!D11</f>
        <v>0</v>
      </c>
      <c r="D11" s="573"/>
      <c r="E11" s="573"/>
      <c r="F11" s="729"/>
      <c r="G11" s="730">
        <f>③女入力!H11</f>
        <v>0</v>
      </c>
      <c r="H11" s="573"/>
      <c r="I11" s="573"/>
      <c r="J11" s="574"/>
      <c r="K11" s="731">
        <f>③女入力!AL11</f>
        <v>0</v>
      </c>
      <c r="L11" s="732"/>
      <c r="M11" s="733"/>
      <c r="N11" s="734" t="str">
        <f>③女入力!AO11</f>
        <v/>
      </c>
      <c r="O11" s="734"/>
      <c r="P11" s="734"/>
      <c r="Q11" s="735"/>
      <c r="R11" s="55"/>
      <c r="S11" s="55"/>
      <c r="T11" s="202" t="str">
        <f>IF(AND(Y11&gt;=Y12,Y11&lt;=Y10),"○","×")</f>
        <v>○</v>
      </c>
      <c r="U11" s="82" t="s">
        <v>21</v>
      </c>
      <c r="V11" s="54"/>
      <c r="W11" s="56" t="str">
        <f t="shared" ref="W11:W13" si="0">IF(V11=0,"",VLOOKUP(V11,$B$10:$M$25,2))</f>
        <v/>
      </c>
      <c r="X11" s="56" t="str">
        <f t="shared" ref="X11:X13" si="1">IF(V11=0,"",VLOOKUP(V11,$B$10:$M$25,6))</f>
        <v/>
      </c>
      <c r="Y11" s="67" t="str">
        <f t="shared" ref="Y11:Y13" si="2">IF(V11=0,"",VLOOKUP(V11,$B$10:$R$30,10))</f>
        <v/>
      </c>
      <c r="Z11" s="387"/>
      <c r="AB11" s="142"/>
      <c r="AC11" s="66">
        <v>2</v>
      </c>
      <c r="AD11" s="54"/>
      <c r="AE11" s="289"/>
      <c r="AF11" s="122" t="str">
        <f t="shared" ref="AF11:AF25" si="3">IF(AD11=0,"",VLOOKUP(AD11,$B$10:$Q$25,13))</f>
        <v/>
      </c>
      <c r="AG11" s="119" t="str">
        <f t="shared" ref="AG11:AG25" si="4">IF(AD11=0,"",VLOOKUP(AD11,$B$10:$Q$25,2))</f>
        <v/>
      </c>
      <c r="AH11" s="397" t="str">
        <f t="shared" ref="AH11:AH25" si="5">IF(AD11=0,"",VLOOKUP(AD11,$B$10:$R$30,6))</f>
        <v/>
      </c>
      <c r="AI11" s="1">
        <v>2</v>
      </c>
      <c r="AJ11" s="1">
        <f>V11</f>
        <v>0</v>
      </c>
      <c r="AK11" s="1">
        <f t="shared" ref="AK11:AK25" si="6">IF(COUNTIF($AJ$10:$AJ$29,AI11)&gt;0,1,0)</f>
        <v>0</v>
      </c>
    </row>
    <row r="12" spans="2:37">
      <c r="B12" s="86">
        <v>3</v>
      </c>
      <c r="C12" s="578">
        <f>③女入力!D12</f>
        <v>0</v>
      </c>
      <c r="D12" s="573"/>
      <c r="E12" s="573"/>
      <c r="F12" s="729"/>
      <c r="G12" s="730">
        <f>③女入力!H12</f>
        <v>0</v>
      </c>
      <c r="H12" s="573"/>
      <c r="I12" s="573"/>
      <c r="J12" s="574"/>
      <c r="K12" s="731">
        <f>③女入力!AL12</f>
        <v>0</v>
      </c>
      <c r="L12" s="732"/>
      <c r="M12" s="733"/>
      <c r="N12" s="734" t="str">
        <f>③女入力!AO12</f>
        <v/>
      </c>
      <c r="O12" s="734"/>
      <c r="P12" s="734"/>
      <c r="Q12" s="735"/>
      <c r="R12" s="55"/>
      <c r="S12" s="55"/>
      <c r="T12" s="202" t="str">
        <f>IF(V12="","○",IF(Y12&lt;=Y11,"○","×"))</f>
        <v>○</v>
      </c>
      <c r="U12" s="82" t="s">
        <v>23</v>
      </c>
      <c r="V12" s="54"/>
      <c r="W12" s="56" t="str">
        <f t="shared" si="0"/>
        <v/>
      </c>
      <c r="X12" s="56" t="str">
        <f t="shared" si="1"/>
        <v/>
      </c>
      <c r="Y12" s="67" t="str">
        <f t="shared" si="2"/>
        <v/>
      </c>
      <c r="Z12" s="387"/>
      <c r="AB12" s="142"/>
      <c r="AC12" s="66">
        <v>3</v>
      </c>
      <c r="AD12" s="54"/>
      <c r="AE12" s="289"/>
      <c r="AF12" s="122" t="str">
        <f t="shared" si="3"/>
        <v/>
      </c>
      <c r="AG12" s="119" t="str">
        <f t="shared" si="4"/>
        <v/>
      </c>
      <c r="AH12" s="397" t="str">
        <f t="shared" si="5"/>
        <v/>
      </c>
      <c r="AI12" s="1">
        <v>3</v>
      </c>
      <c r="AJ12" s="1">
        <f>V12</f>
        <v>0</v>
      </c>
      <c r="AK12" s="1">
        <f t="shared" si="6"/>
        <v>0</v>
      </c>
    </row>
    <row r="13" spans="2:37" ht="13.5" thickBot="1">
      <c r="B13" s="86">
        <v>4</v>
      </c>
      <c r="C13" s="578">
        <f>③女入力!D13</f>
        <v>0</v>
      </c>
      <c r="D13" s="573"/>
      <c r="E13" s="573"/>
      <c r="F13" s="729"/>
      <c r="G13" s="730">
        <f>③女入力!H13</f>
        <v>0</v>
      </c>
      <c r="H13" s="573"/>
      <c r="I13" s="573"/>
      <c r="J13" s="574"/>
      <c r="K13" s="731">
        <f>③女入力!AL13</f>
        <v>0</v>
      </c>
      <c r="L13" s="732"/>
      <c r="M13" s="733"/>
      <c r="N13" s="734" t="str">
        <f>③女入力!AO13</f>
        <v/>
      </c>
      <c r="O13" s="734"/>
      <c r="P13" s="734"/>
      <c r="Q13" s="735"/>
      <c r="R13" s="55"/>
      <c r="S13" s="55"/>
      <c r="T13" s="55"/>
      <c r="U13" s="83" t="s">
        <v>180</v>
      </c>
      <c r="V13" s="69"/>
      <c r="W13" s="70" t="str">
        <f t="shared" si="0"/>
        <v/>
      </c>
      <c r="X13" s="70" t="str">
        <f t="shared" si="1"/>
        <v/>
      </c>
      <c r="Y13" s="136" t="str">
        <f t="shared" si="2"/>
        <v/>
      </c>
      <c r="Z13" s="387"/>
      <c r="AB13" s="142"/>
      <c r="AC13" s="66">
        <v>4</v>
      </c>
      <c r="AD13" s="54"/>
      <c r="AE13" s="289"/>
      <c r="AF13" s="122" t="str">
        <f t="shared" si="3"/>
        <v/>
      </c>
      <c r="AG13" s="119" t="str">
        <f t="shared" si="4"/>
        <v/>
      </c>
      <c r="AH13" s="397" t="str">
        <f t="shared" si="5"/>
        <v/>
      </c>
      <c r="AI13" s="1">
        <v>4</v>
      </c>
      <c r="AJ13" s="1">
        <f>V13</f>
        <v>0</v>
      </c>
      <c r="AK13" s="1">
        <f t="shared" si="6"/>
        <v>0</v>
      </c>
    </row>
    <row r="14" spans="2:37" ht="13.5" thickBot="1">
      <c r="B14" s="86">
        <v>5</v>
      </c>
      <c r="C14" s="578">
        <f>③女入力!D14</f>
        <v>0</v>
      </c>
      <c r="D14" s="573"/>
      <c r="E14" s="573"/>
      <c r="F14" s="729"/>
      <c r="G14" s="730">
        <f>③女入力!H14</f>
        <v>0</v>
      </c>
      <c r="H14" s="573"/>
      <c r="I14" s="573"/>
      <c r="J14" s="574"/>
      <c r="K14" s="731">
        <f>③女入力!AL14</f>
        <v>0</v>
      </c>
      <c r="L14" s="732"/>
      <c r="M14" s="733"/>
      <c r="N14" s="734" t="str">
        <f>③女入力!AO14</f>
        <v/>
      </c>
      <c r="O14" s="734"/>
      <c r="P14" s="734"/>
      <c r="Q14" s="735"/>
      <c r="R14" s="55"/>
      <c r="S14" s="55"/>
      <c r="T14" s="55"/>
      <c r="U14" s="273"/>
      <c r="V14" s="274"/>
      <c r="AB14" s="142"/>
      <c r="AC14" s="66">
        <v>5</v>
      </c>
      <c r="AD14" s="54"/>
      <c r="AE14" s="289"/>
      <c r="AF14" s="122" t="str">
        <f t="shared" si="3"/>
        <v/>
      </c>
      <c r="AG14" s="119" t="str">
        <f t="shared" si="4"/>
        <v/>
      </c>
      <c r="AH14" s="397" t="str">
        <f t="shared" si="5"/>
        <v/>
      </c>
      <c r="AI14" s="1">
        <v>5</v>
      </c>
      <c r="AJ14" s="1">
        <f>AD10</f>
        <v>0</v>
      </c>
      <c r="AK14" s="1">
        <f t="shared" si="6"/>
        <v>0</v>
      </c>
    </row>
    <row r="15" spans="2:37" ht="14.25" customHeight="1" thickBot="1">
      <c r="B15" s="86">
        <v>6</v>
      </c>
      <c r="C15" s="578">
        <f>③女入力!D15</f>
        <v>0</v>
      </c>
      <c r="D15" s="573"/>
      <c r="E15" s="573"/>
      <c r="F15" s="729"/>
      <c r="G15" s="730">
        <f>③女入力!H15</f>
        <v>0</v>
      </c>
      <c r="H15" s="573"/>
      <c r="I15" s="573"/>
      <c r="J15" s="574"/>
      <c r="K15" s="731">
        <f>③女入力!AL15</f>
        <v>0</v>
      </c>
      <c r="L15" s="732"/>
      <c r="M15" s="733"/>
      <c r="N15" s="734" t="str">
        <f>③女入力!AO15</f>
        <v/>
      </c>
      <c r="O15" s="734"/>
      <c r="P15" s="734"/>
      <c r="Q15" s="735"/>
      <c r="R15" s="55"/>
      <c r="S15" s="55"/>
      <c r="T15" s="55"/>
      <c r="U15" s="736" t="s">
        <v>173</v>
      </c>
      <c r="V15" s="737"/>
      <c r="W15" s="738" t="s">
        <v>424</v>
      </c>
      <c r="X15" s="739"/>
      <c r="AB15" s="142"/>
      <c r="AC15" s="66">
        <v>6</v>
      </c>
      <c r="AD15" s="54"/>
      <c r="AE15" s="289"/>
      <c r="AF15" s="122" t="str">
        <f t="shared" si="3"/>
        <v/>
      </c>
      <c r="AG15" s="119" t="str">
        <f t="shared" si="4"/>
        <v/>
      </c>
      <c r="AH15" s="397" t="str">
        <f t="shared" si="5"/>
        <v/>
      </c>
      <c r="AI15" s="1">
        <v>6</v>
      </c>
      <c r="AJ15" s="1">
        <f t="shared" ref="AJ15:AJ29" si="7">AD11</f>
        <v>0</v>
      </c>
      <c r="AK15" s="1">
        <f t="shared" si="6"/>
        <v>0</v>
      </c>
    </row>
    <row r="16" spans="2:37" ht="13.5" thickBot="1">
      <c r="B16" s="86">
        <v>7</v>
      </c>
      <c r="C16" s="578">
        <f>③女入力!D16</f>
        <v>0</v>
      </c>
      <c r="D16" s="573"/>
      <c r="E16" s="573"/>
      <c r="F16" s="729"/>
      <c r="G16" s="730">
        <f>③女入力!H16</f>
        <v>0</v>
      </c>
      <c r="H16" s="573"/>
      <c r="I16" s="573"/>
      <c r="J16" s="574"/>
      <c r="K16" s="731">
        <f>③女入力!AL16</f>
        <v>0</v>
      </c>
      <c r="L16" s="732"/>
      <c r="M16" s="733"/>
      <c r="N16" s="734" t="str">
        <f>③女入力!AO16</f>
        <v/>
      </c>
      <c r="O16" s="734"/>
      <c r="P16" s="734"/>
      <c r="Q16" s="735"/>
      <c r="R16" s="55"/>
      <c r="S16" s="55"/>
      <c r="T16" s="55"/>
      <c r="U16" s="55"/>
      <c r="V16" s="29"/>
      <c r="AB16" s="142"/>
      <c r="AC16" s="66">
        <v>7</v>
      </c>
      <c r="AD16" s="54"/>
      <c r="AE16" s="289"/>
      <c r="AF16" s="122" t="str">
        <f t="shared" si="3"/>
        <v/>
      </c>
      <c r="AG16" s="119" t="str">
        <f t="shared" si="4"/>
        <v/>
      </c>
      <c r="AH16" s="397" t="str">
        <f t="shared" si="5"/>
        <v/>
      </c>
      <c r="AI16" s="1">
        <v>7</v>
      </c>
      <c r="AJ16" s="1">
        <f t="shared" si="7"/>
        <v>0</v>
      </c>
      <c r="AK16" s="1">
        <f t="shared" si="6"/>
        <v>0</v>
      </c>
    </row>
    <row r="17" spans="2:37">
      <c r="B17" s="86">
        <v>8</v>
      </c>
      <c r="C17" s="578">
        <f>③女入力!D17</f>
        <v>0</v>
      </c>
      <c r="D17" s="573"/>
      <c r="E17" s="573"/>
      <c r="F17" s="729"/>
      <c r="G17" s="730">
        <f>③女入力!H17</f>
        <v>0</v>
      </c>
      <c r="H17" s="573"/>
      <c r="I17" s="573"/>
      <c r="J17" s="574"/>
      <c r="K17" s="731">
        <f>③女入力!AL17</f>
        <v>0</v>
      </c>
      <c r="L17" s="732"/>
      <c r="M17" s="733"/>
      <c r="N17" s="734" t="str">
        <f>③女入力!AO17</f>
        <v/>
      </c>
      <c r="O17" s="734"/>
      <c r="P17" s="734"/>
      <c r="Q17" s="735"/>
      <c r="R17" s="55"/>
      <c r="S17" s="55"/>
      <c r="T17" s="55"/>
      <c r="U17" s="55"/>
      <c r="V17" s="29"/>
      <c r="W17" s="476" t="s">
        <v>195</v>
      </c>
      <c r="X17" s="579"/>
      <c r="AB17" s="142"/>
      <c r="AC17" s="66">
        <v>8</v>
      </c>
      <c r="AD17" s="54"/>
      <c r="AE17" s="289"/>
      <c r="AF17" s="122" t="str">
        <f t="shared" si="3"/>
        <v/>
      </c>
      <c r="AG17" s="119" t="str">
        <f t="shared" si="4"/>
        <v/>
      </c>
      <c r="AH17" s="397" t="str">
        <f t="shared" si="5"/>
        <v/>
      </c>
      <c r="AI17" s="1">
        <v>8</v>
      </c>
      <c r="AJ17" s="1">
        <f t="shared" si="7"/>
        <v>0</v>
      </c>
      <c r="AK17" s="1">
        <f t="shared" si="6"/>
        <v>0</v>
      </c>
    </row>
    <row r="18" spans="2:37" ht="13.5" thickBot="1">
      <c r="B18" s="86">
        <v>9</v>
      </c>
      <c r="C18" s="578">
        <f>③女入力!D18</f>
        <v>0</v>
      </c>
      <c r="D18" s="573"/>
      <c r="E18" s="573"/>
      <c r="F18" s="729"/>
      <c r="G18" s="730">
        <f>③女入力!H18</f>
        <v>0</v>
      </c>
      <c r="H18" s="573"/>
      <c r="I18" s="573"/>
      <c r="J18" s="574"/>
      <c r="K18" s="731">
        <f>③女入力!AL18</f>
        <v>0</v>
      </c>
      <c r="L18" s="732"/>
      <c r="M18" s="733"/>
      <c r="N18" s="734" t="str">
        <f>③女入力!AO18</f>
        <v/>
      </c>
      <c r="O18" s="734"/>
      <c r="P18" s="734"/>
      <c r="Q18" s="735"/>
      <c r="R18" s="55"/>
      <c r="S18" s="55"/>
      <c r="T18" s="55"/>
      <c r="U18" s="55"/>
      <c r="V18" s="29"/>
      <c r="W18" s="93">
        <f>$AK$30</f>
        <v>0</v>
      </c>
      <c r="X18" s="92" t="s">
        <v>10</v>
      </c>
      <c r="AB18" s="142"/>
      <c r="AC18" s="66">
        <v>9</v>
      </c>
      <c r="AD18" s="396"/>
      <c r="AE18" s="289"/>
      <c r="AF18" s="122" t="str">
        <f t="shared" si="3"/>
        <v/>
      </c>
      <c r="AG18" s="119" t="str">
        <f t="shared" si="4"/>
        <v/>
      </c>
      <c r="AH18" s="397" t="str">
        <f t="shared" si="5"/>
        <v/>
      </c>
      <c r="AI18" s="1">
        <v>9</v>
      </c>
      <c r="AJ18" s="1">
        <f t="shared" si="7"/>
        <v>0</v>
      </c>
      <c r="AK18" s="1">
        <f t="shared" si="6"/>
        <v>0</v>
      </c>
    </row>
    <row r="19" spans="2:37">
      <c r="B19" s="86">
        <v>10</v>
      </c>
      <c r="C19" s="578">
        <f>③女入力!D19</f>
        <v>0</v>
      </c>
      <c r="D19" s="573"/>
      <c r="E19" s="573"/>
      <c r="F19" s="729"/>
      <c r="G19" s="730">
        <f>③女入力!H19</f>
        <v>0</v>
      </c>
      <c r="H19" s="573"/>
      <c r="I19" s="573"/>
      <c r="J19" s="574"/>
      <c r="K19" s="731">
        <f>③女入力!AL19</f>
        <v>0</v>
      </c>
      <c r="L19" s="732"/>
      <c r="M19" s="733"/>
      <c r="N19" s="734" t="str">
        <f>③女入力!AO19</f>
        <v/>
      </c>
      <c r="O19" s="734"/>
      <c r="P19" s="734"/>
      <c r="Q19" s="735"/>
      <c r="R19" s="55"/>
      <c r="S19" s="55"/>
      <c r="T19" s="55"/>
      <c r="U19" s="55"/>
      <c r="V19" s="29"/>
      <c r="AB19" s="142"/>
      <c r="AC19" s="66">
        <v>10</v>
      </c>
      <c r="AD19" s="396"/>
      <c r="AE19" s="289"/>
      <c r="AF19" s="122" t="str">
        <f t="shared" si="3"/>
        <v/>
      </c>
      <c r="AG19" s="119" t="str">
        <f t="shared" si="4"/>
        <v/>
      </c>
      <c r="AH19" s="397" t="str">
        <f t="shared" si="5"/>
        <v/>
      </c>
      <c r="AI19" s="1">
        <v>10</v>
      </c>
      <c r="AJ19" s="1">
        <f t="shared" si="7"/>
        <v>0</v>
      </c>
      <c r="AK19" s="1">
        <f t="shared" si="6"/>
        <v>0</v>
      </c>
    </row>
    <row r="20" spans="2:37">
      <c r="B20" s="86">
        <v>11</v>
      </c>
      <c r="C20" s="578">
        <f>③女入力!D20</f>
        <v>0</v>
      </c>
      <c r="D20" s="573"/>
      <c r="E20" s="573"/>
      <c r="F20" s="729"/>
      <c r="G20" s="730">
        <f>③女入力!H20</f>
        <v>0</v>
      </c>
      <c r="H20" s="573"/>
      <c r="I20" s="573"/>
      <c r="J20" s="574"/>
      <c r="K20" s="731">
        <f>③女入力!AL20</f>
        <v>0</v>
      </c>
      <c r="L20" s="732"/>
      <c r="M20" s="733"/>
      <c r="N20" s="734" t="str">
        <f>③女入力!AO20</f>
        <v/>
      </c>
      <c r="O20" s="734"/>
      <c r="P20" s="734"/>
      <c r="Q20" s="735"/>
      <c r="R20" s="55"/>
      <c r="S20" s="55"/>
      <c r="T20" s="55"/>
      <c r="U20" s="55"/>
      <c r="V20" s="29"/>
      <c r="W20" s="94">
        <f>COUNT($V$10:$V$13,$AD$10:$AD$25)</f>
        <v>0</v>
      </c>
      <c r="AB20" s="142"/>
      <c r="AC20" s="66">
        <v>11</v>
      </c>
      <c r="AD20" s="396"/>
      <c r="AE20" s="289"/>
      <c r="AF20" s="122" t="str">
        <f t="shared" si="3"/>
        <v/>
      </c>
      <c r="AG20" s="119" t="str">
        <f t="shared" si="4"/>
        <v/>
      </c>
      <c r="AH20" s="397" t="str">
        <f t="shared" si="5"/>
        <v/>
      </c>
      <c r="AI20" s="1">
        <v>11</v>
      </c>
      <c r="AJ20" s="1">
        <f t="shared" si="7"/>
        <v>0</v>
      </c>
      <c r="AK20" s="1">
        <f t="shared" si="6"/>
        <v>0</v>
      </c>
    </row>
    <row r="21" spans="2:37">
      <c r="B21" s="276">
        <v>12</v>
      </c>
      <c r="C21" s="519">
        <f>③女入力!D21</f>
        <v>0</v>
      </c>
      <c r="D21" s="481"/>
      <c r="E21" s="481"/>
      <c r="F21" s="740"/>
      <c r="G21" s="741">
        <f>③女入力!H21</f>
        <v>0</v>
      </c>
      <c r="H21" s="481"/>
      <c r="I21" s="481"/>
      <c r="J21" s="482"/>
      <c r="K21" s="742">
        <f>③女入力!AL21</f>
        <v>0</v>
      </c>
      <c r="L21" s="743"/>
      <c r="M21" s="744"/>
      <c r="N21" s="671" t="str">
        <f>③女入力!AO21</f>
        <v/>
      </c>
      <c r="O21" s="671"/>
      <c r="P21" s="671"/>
      <c r="Q21" s="745"/>
      <c r="R21" s="55"/>
      <c r="S21" s="55"/>
      <c r="T21" s="55"/>
      <c r="U21" s="55"/>
      <c r="V21" s="29"/>
      <c r="W21" s="94">
        <f>COUNTIF($Z$10:$Z$13,"○")</f>
        <v>0</v>
      </c>
      <c r="AB21" s="142"/>
      <c r="AC21" s="66">
        <v>12</v>
      </c>
      <c r="AD21" s="396"/>
      <c r="AE21" s="289"/>
      <c r="AF21" s="122" t="str">
        <f t="shared" si="3"/>
        <v/>
      </c>
      <c r="AG21" s="119" t="str">
        <f t="shared" si="4"/>
        <v/>
      </c>
      <c r="AH21" s="397" t="str">
        <f t="shared" si="5"/>
        <v/>
      </c>
      <c r="AI21" s="1">
        <v>12</v>
      </c>
      <c r="AJ21" s="1">
        <f t="shared" si="7"/>
        <v>0</v>
      </c>
      <c r="AK21" s="1">
        <f t="shared" si="6"/>
        <v>0</v>
      </c>
    </row>
    <row r="22" spans="2:37">
      <c r="B22" s="86">
        <v>13</v>
      </c>
      <c r="C22" s="578">
        <f>③女入力!D22</f>
        <v>0</v>
      </c>
      <c r="D22" s="573"/>
      <c r="E22" s="573"/>
      <c r="F22" s="729"/>
      <c r="G22" s="730">
        <f>③女入力!H22</f>
        <v>0</v>
      </c>
      <c r="H22" s="573"/>
      <c r="I22" s="573"/>
      <c r="J22" s="574"/>
      <c r="K22" s="731">
        <f>③女入力!AL22</f>
        <v>0</v>
      </c>
      <c r="L22" s="732"/>
      <c r="M22" s="733"/>
      <c r="N22" s="734" t="str">
        <f>③女入力!AO22</f>
        <v/>
      </c>
      <c r="O22" s="734"/>
      <c r="P22" s="734"/>
      <c r="Q22" s="735"/>
      <c r="R22" s="55"/>
      <c r="S22" s="55"/>
      <c r="T22" s="55"/>
      <c r="U22" s="55"/>
      <c r="V22" s="29"/>
      <c r="AB22" s="142"/>
      <c r="AC22" s="66">
        <v>13</v>
      </c>
      <c r="AD22" s="396"/>
      <c r="AE22" s="289"/>
      <c r="AF22" s="122" t="str">
        <f t="shared" si="3"/>
        <v/>
      </c>
      <c r="AG22" s="119" t="str">
        <f t="shared" si="4"/>
        <v/>
      </c>
      <c r="AH22" s="397" t="str">
        <f t="shared" si="5"/>
        <v/>
      </c>
      <c r="AI22" s="1">
        <v>13</v>
      </c>
      <c r="AJ22" s="1">
        <f t="shared" si="7"/>
        <v>0</v>
      </c>
      <c r="AK22" s="1">
        <f t="shared" si="6"/>
        <v>0</v>
      </c>
    </row>
    <row r="23" spans="2:37">
      <c r="B23" s="86">
        <v>14</v>
      </c>
      <c r="C23" s="578">
        <f>③女入力!D23</f>
        <v>0</v>
      </c>
      <c r="D23" s="573"/>
      <c r="E23" s="573"/>
      <c r="F23" s="729"/>
      <c r="G23" s="730">
        <f>③女入力!H23</f>
        <v>0</v>
      </c>
      <c r="H23" s="573"/>
      <c r="I23" s="573"/>
      <c r="J23" s="574"/>
      <c r="K23" s="731">
        <f>③女入力!AL23</f>
        <v>0</v>
      </c>
      <c r="L23" s="732"/>
      <c r="M23" s="733"/>
      <c r="N23" s="734" t="str">
        <f>③女入力!AO23</f>
        <v/>
      </c>
      <c r="O23" s="734"/>
      <c r="P23" s="734"/>
      <c r="Q23" s="735"/>
      <c r="R23" s="55"/>
      <c r="S23" s="55"/>
      <c r="T23" s="55"/>
      <c r="U23" s="55"/>
      <c r="V23" s="29"/>
      <c r="AB23" s="142"/>
      <c r="AC23" s="66">
        <v>14</v>
      </c>
      <c r="AD23" s="54"/>
      <c r="AE23" s="289"/>
      <c r="AF23" s="122" t="str">
        <f t="shared" si="3"/>
        <v/>
      </c>
      <c r="AG23" s="119" t="str">
        <f t="shared" si="4"/>
        <v/>
      </c>
      <c r="AH23" s="397" t="str">
        <f t="shared" si="5"/>
        <v/>
      </c>
      <c r="AI23" s="1">
        <v>14</v>
      </c>
      <c r="AJ23" s="1">
        <f t="shared" si="7"/>
        <v>0</v>
      </c>
      <c r="AK23" s="1">
        <f t="shared" si="6"/>
        <v>0</v>
      </c>
    </row>
    <row r="24" spans="2:37">
      <c r="B24" s="86">
        <v>15</v>
      </c>
      <c r="C24" s="578">
        <f>③女入力!D24</f>
        <v>0</v>
      </c>
      <c r="D24" s="573"/>
      <c r="E24" s="573"/>
      <c r="F24" s="729"/>
      <c r="G24" s="730">
        <f>③女入力!H24</f>
        <v>0</v>
      </c>
      <c r="H24" s="573"/>
      <c r="I24" s="573"/>
      <c r="J24" s="574"/>
      <c r="K24" s="731">
        <f>③女入力!AL24</f>
        <v>0</v>
      </c>
      <c r="L24" s="732"/>
      <c r="M24" s="733"/>
      <c r="N24" s="734" t="str">
        <f>③女入力!AO24</f>
        <v/>
      </c>
      <c r="O24" s="734"/>
      <c r="P24" s="734"/>
      <c r="Q24" s="735"/>
      <c r="R24" s="55"/>
      <c r="S24" s="55"/>
      <c r="T24" s="55"/>
      <c r="U24" s="55"/>
      <c r="V24" s="29"/>
      <c r="AB24" s="142"/>
      <c r="AC24" s="66">
        <v>15</v>
      </c>
      <c r="AD24" s="54"/>
      <c r="AE24" s="289"/>
      <c r="AF24" s="122" t="str">
        <f t="shared" si="3"/>
        <v/>
      </c>
      <c r="AG24" s="119" t="str">
        <f t="shared" si="4"/>
        <v/>
      </c>
      <c r="AH24" s="397" t="str">
        <f t="shared" si="5"/>
        <v/>
      </c>
      <c r="AI24" s="1">
        <v>15</v>
      </c>
      <c r="AJ24" s="1">
        <f t="shared" si="7"/>
        <v>0</v>
      </c>
      <c r="AK24" s="1">
        <f t="shared" si="6"/>
        <v>0</v>
      </c>
    </row>
    <row r="25" spans="2:37" ht="13.5" thickBot="1">
      <c r="B25" s="87">
        <v>16</v>
      </c>
      <c r="C25" s="746">
        <f>③女入力!D25</f>
        <v>0</v>
      </c>
      <c r="D25" s="747"/>
      <c r="E25" s="747"/>
      <c r="F25" s="748"/>
      <c r="G25" s="749">
        <f>③女入力!H25</f>
        <v>0</v>
      </c>
      <c r="H25" s="747"/>
      <c r="I25" s="747"/>
      <c r="J25" s="750"/>
      <c r="K25" s="751">
        <f>③女入力!AL25</f>
        <v>0</v>
      </c>
      <c r="L25" s="752"/>
      <c r="M25" s="753"/>
      <c r="N25" s="754" t="str">
        <f>③女入力!AO25</f>
        <v/>
      </c>
      <c r="O25" s="754"/>
      <c r="P25" s="754"/>
      <c r="Q25" s="755"/>
      <c r="R25" s="55"/>
      <c r="S25" s="55"/>
      <c r="T25" s="55"/>
      <c r="U25" s="55"/>
      <c r="V25" s="29"/>
      <c r="AB25" s="142"/>
      <c r="AC25" s="68">
        <v>16</v>
      </c>
      <c r="AD25" s="69"/>
      <c r="AE25" s="290"/>
      <c r="AF25" s="123" t="str">
        <f t="shared" si="3"/>
        <v/>
      </c>
      <c r="AG25" s="395" t="str">
        <f t="shared" si="4"/>
        <v/>
      </c>
      <c r="AH25" s="398" t="str">
        <f t="shared" si="5"/>
        <v/>
      </c>
      <c r="AI25" s="1">
        <v>16</v>
      </c>
      <c r="AJ25" s="1">
        <f t="shared" si="7"/>
        <v>0</v>
      </c>
      <c r="AK25" s="1">
        <f t="shared" si="6"/>
        <v>0</v>
      </c>
    </row>
    <row r="26" spans="2:37">
      <c r="R26" s="55"/>
      <c r="S26" s="55"/>
      <c r="T26" s="55"/>
      <c r="U26" s="55"/>
      <c r="V26" s="29"/>
      <c r="AJ26" s="1">
        <f t="shared" si="7"/>
        <v>0</v>
      </c>
    </row>
    <row r="27" spans="2:37">
      <c r="R27" s="55"/>
      <c r="S27" s="55"/>
      <c r="T27" s="55"/>
      <c r="AJ27" s="1">
        <f t="shared" si="7"/>
        <v>0</v>
      </c>
    </row>
    <row r="28" spans="2:37">
      <c r="R28" s="55"/>
      <c r="S28" s="55"/>
      <c r="T28" s="55"/>
      <c r="AJ28" s="1">
        <f t="shared" si="7"/>
        <v>0</v>
      </c>
    </row>
    <row r="29" spans="2:37">
      <c r="R29" s="55"/>
      <c r="S29" s="55"/>
      <c r="T29" s="55"/>
      <c r="AJ29" s="1">
        <f t="shared" si="7"/>
        <v>0</v>
      </c>
    </row>
    <row r="30" spans="2:37">
      <c r="R30" s="55"/>
      <c r="S30" s="55"/>
      <c r="T30" s="55"/>
      <c r="AK30" s="1">
        <f>SUM(AK10:AK25)</f>
        <v>0</v>
      </c>
    </row>
  </sheetData>
  <sheetProtection sheet="1" objects="1" scenarios="1"/>
  <protectedRanges>
    <protectedRange sqref="V10:V13 Z10:Z13 W15 AD10:AE25" name="すべて"/>
  </protectedRanges>
  <mergeCells count="82">
    <mergeCell ref="C24:F24"/>
    <mergeCell ref="G24:J24"/>
    <mergeCell ref="K24:M24"/>
    <mergeCell ref="N24:Q24"/>
    <mergeCell ref="C25:F25"/>
    <mergeCell ref="G25:J25"/>
    <mergeCell ref="K25:M25"/>
    <mergeCell ref="N25:Q25"/>
    <mergeCell ref="C22:F22"/>
    <mergeCell ref="G22:J22"/>
    <mergeCell ref="K22:M22"/>
    <mergeCell ref="N22:Q22"/>
    <mergeCell ref="C23:F23"/>
    <mergeCell ref="G23:J23"/>
    <mergeCell ref="K23:M23"/>
    <mergeCell ref="N23:Q23"/>
    <mergeCell ref="C20:F20"/>
    <mergeCell ref="G20:J20"/>
    <mergeCell ref="K20:M20"/>
    <mergeCell ref="N20:Q20"/>
    <mergeCell ref="C21:F21"/>
    <mergeCell ref="G21:J21"/>
    <mergeCell ref="K21:M21"/>
    <mergeCell ref="N21:Q21"/>
    <mergeCell ref="W17:X17"/>
    <mergeCell ref="C18:F18"/>
    <mergeCell ref="G18:J18"/>
    <mergeCell ref="K18:M18"/>
    <mergeCell ref="N18:Q18"/>
    <mergeCell ref="C19:F19"/>
    <mergeCell ref="G19:J19"/>
    <mergeCell ref="K19:M19"/>
    <mergeCell ref="N19:Q19"/>
    <mergeCell ref="C16:F16"/>
    <mergeCell ref="G16:J16"/>
    <mergeCell ref="K16:M16"/>
    <mergeCell ref="N16:Q16"/>
    <mergeCell ref="C17:F17"/>
    <mergeCell ref="G17:J17"/>
    <mergeCell ref="K17:M17"/>
    <mergeCell ref="N17:Q17"/>
    <mergeCell ref="W15:X15"/>
    <mergeCell ref="C13:F13"/>
    <mergeCell ref="G13:J13"/>
    <mergeCell ref="K13:M13"/>
    <mergeCell ref="N13:Q13"/>
    <mergeCell ref="C14:F14"/>
    <mergeCell ref="G14:J14"/>
    <mergeCell ref="K14:M14"/>
    <mergeCell ref="N14:Q14"/>
    <mergeCell ref="C15:F15"/>
    <mergeCell ref="G15:J15"/>
    <mergeCell ref="K15:M15"/>
    <mergeCell ref="N15:Q15"/>
    <mergeCell ref="U15:V15"/>
    <mergeCell ref="C11:F11"/>
    <mergeCell ref="G11:J11"/>
    <mergeCell ref="K11:M11"/>
    <mergeCell ref="N11:Q11"/>
    <mergeCell ref="C12:F12"/>
    <mergeCell ref="G12:J12"/>
    <mergeCell ref="K12:M12"/>
    <mergeCell ref="N12:Q12"/>
    <mergeCell ref="C10:F10"/>
    <mergeCell ref="G10:J10"/>
    <mergeCell ref="K10:M10"/>
    <mergeCell ref="N10:Q10"/>
    <mergeCell ref="D1:I1"/>
    <mergeCell ref="C9:F9"/>
    <mergeCell ref="G9:J9"/>
    <mergeCell ref="K9:M9"/>
    <mergeCell ref="N9:Q9"/>
    <mergeCell ref="AA1:AE1"/>
    <mergeCell ref="AG1:AH1"/>
    <mergeCell ref="B6:B8"/>
    <mergeCell ref="C6:J6"/>
    <mergeCell ref="K6:M8"/>
    <mergeCell ref="N6:Q8"/>
    <mergeCell ref="C7:F8"/>
    <mergeCell ref="G7:J8"/>
    <mergeCell ref="U7:Y8"/>
    <mergeCell ref="AC7:AH8"/>
  </mergeCells>
  <phoneticPr fontId="2"/>
  <conditionalFormatting sqref="V10:V13">
    <cfRule type="duplicateValues" dxfId="14" priority="8"/>
  </conditionalFormatting>
  <conditionalFormatting sqref="Y10:Y11">
    <cfRule type="expression" dxfId="13" priority="3">
      <formula>V11=""</formula>
    </cfRule>
    <cfRule type="expression" dxfId="12" priority="4">
      <formula>T10="×"</formula>
    </cfRule>
  </conditionalFormatting>
  <conditionalFormatting sqref="Y12">
    <cfRule type="expression" dxfId="11" priority="1">
      <formula>$V$14=""</formula>
    </cfRule>
    <cfRule type="expression" dxfId="10" priority="2">
      <formula>T12="×"</formula>
    </cfRule>
  </conditionalFormatting>
  <conditionalFormatting sqref="AD10:AD25">
    <cfRule type="duplicateValues" dxfId="9" priority="7"/>
  </conditionalFormatting>
  <dataValidations count="2">
    <dataValidation type="list" allowBlank="1" showInputMessage="1" showErrorMessage="1" sqref="W15:X15" xr:uid="{00000000-0002-0000-0A00-000000000000}">
      <formula1>"優勝,準優勝,第３位,第４位,第５位,第６位,第７位,第８位"</formula1>
    </dataValidation>
    <dataValidation type="list" allowBlank="1" showInputMessage="1" showErrorMessage="1" sqref="AE10:AE25" xr:uid="{00000000-0002-0000-0A00-000001000000}">
      <formula1>"１位,２位,３位,４位,５位,６位,７位"</formula1>
    </dataValidation>
  </dataValidations>
  <hyperlinks>
    <hyperlink ref="D1" location="Top!A1" display="Topへ戻る" xr:uid="{00000000-0004-0000-0A00-000000000000}"/>
  </hyperlinks>
  <pageMargins left="0.7" right="0.7" top="0.75" bottom="0.75" header="0.3" footer="0.3"/>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16</vt:i4>
      </vt:variant>
    </vt:vector>
  </HeadingPairs>
  <TitlesOfParts>
    <vt:vector size="41" baseType="lpstr">
      <vt:lpstr>Top</vt:lpstr>
      <vt:lpstr>①基本情報</vt:lpstr>
      <vt:lpstr>②男入力</vt:lpstr>
      <vt:lpstr>③女入力</vt:lpstr>
      <vt:lpstr>④外字</vt:lpstr>
      <vt:lpstr>⑤-2関東男選択</vt:lpstr>
      <vt:lpstr>⑤-3県男選択</vt:lpstr>
      <vt:lpstr>⑥-2関東女選択</vt:lpstr>
      <vt:lpstr>⑥-3県女選択</vt:lpstr>
      <vt:lpstr>⑦日付</vt:lpstr>
      <vt:lpstr>⑧-2-1関東男団印刷</vt:lpstr>
      <vt:lpstr>⑧-2-2関東女団印刷</vt:lpstr>
      <vt:lpstr>⑧-2-3関東男個印刷</vt:lpstr>
      <vt:lpstr>⑧-2-4関東女個印刷</vt:lpstr>
      <vt:lpstr>⑧-3-1男団</vt:lpstr>
      <vt:lpstr>⑧-3-2女団</vt:lpstr>
      <vt:lpstr>⑧-3-3男個</vt:lpstr>
      <vt:lpstr>⑧-3-4女個</vt:lpstr>
      <vt:lpstr>⑨-1委員長集約(参加費)</vt:lpstr>
      <vt:lpstr>⑨-2委員長集約(団体)関東</vt:lpstr>
      <vt:lpstr>⑨-2委員長集約(団体)県大会</vt:lpstr>
      <vt:lpstr>⑨-3委員長集約(個人)関東</vt:lpstr>
      <vt:lpstr>⑨-4委員長集約(個人)県大会</vt:lpstr>
      <vt:lpstr>委員長(監督ｺｰﾁ名)</vt:lpstr>
      <vt:lpstr>⑨-4領収書</vt:lpstr>
      <vt:lpstr>④外字!Print_Area</vt:lpstr>
      <vt:lpstr>'⑧-2-1関東男団印刷'!Print_Area</vt:lpstr>
      <vt:lpstr>'⑧-2-2関東女団印刷'!Print_Area</vt:lpstr>
      <vt:lpstr>'⑧-2-3関東男個印刷'!Print_Area</vt:lpstr>
      <vt:lpstr>'⑧-2-4関東女個印刷'!Print_Area</vt:lpstr>
      <vt:lpstr>'⑧-3-1男団'!Print_Area</vt:lpstr>
      <vt:lpstr>'⑧-3-2女団'!Print_Area</vt:lpstr>
      <vt:lpstr>'⑧-3-3男個'!Print_Area</vt:lpstr>
      <vt:lpstr>'⑧-3-4女個'!Print_Area</vt:lpstr>
      <vt:lpstr>'⑨-2委員長集約(団体)関東'!Print_Area</vt:lpstr>
      <vt:lpstr>'⑨-2委員長集約(団体)県大会'!Print_Area</vt:lpstr>
      <vt:lpstr>'⑨-3委員長集約(個人)関東'!Print_Area</vt:lpstr>
      <vt:lpstr>'⑨-4委員長集約(個人)県大会'!Print_Area</vt:lpstr>
      <vt:lpstr>'⑨-4領収書'!Print_Area</vt:lpstr>
      <vt:lpstr>'委員長(監督ｺｰﾁ名)'!Print_Area</vt:lpstr>
      <vt:lpstr>'委員長(監督ｺｰﾁ名)'!Print_Titles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全国中学校柔道大会実行委員会</dc:creator>
  <cp:keywords/>
  <dc:description/>
  <cp:lastModifiedBy>user</cp:lastModifiedBy>
  <cp:revision/>
  <cp:lastPrinted>2024-09-26T08:06:04Z</cp:lastPrinted>
  <dcterms:created xsi:type="dcterms:W3CDTF">2010-04-27T04:22:18Z</dcterms:created>
  <dcterms:modified xsi:type="dcterms:W3CDTF">2025-07-28T06:40:53Z</dcterms:modified>
  <cp:category/>
  <cp:contentStatus/>
</cp:coreProperties>
</file>